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15\Documents\Dropbox\2015\化学工学１０大モデル\"/>
    </mc:Choice>
  </mc:AlternateContent>
  <bookViews>
    <workbookView xWindow="225" yWindow="255" windowWidth="25020" windowHeight="14265" activeTab="1"/>
  </bookViews>
  <sheets>
    <sheet name="浸透圧モデル" sheetId="1" r:id="rId1"/>
    <sheet name="例題26浸透圧モデル" sheetId="4" r:id="rId2"/>
  </sheets>
  <calcPr calcId="152511"/>
</workbook>
</file>

<file path=xl/calcChain.xml><?xml version="1.0" encoding="utf-8"?>
<calcChain xmlns="http://schemas.openxmlformats.org/spreadsheetml/2006/main">
  <c r="F2" i="4" l="1"/>
  <c r="H12" i="4" s="1"/>
  <c r="I12" i="4" s="1"/>
  <c r="D11" i="4"/>
  <c r="F11" i="4"/>
  <c r="G11" i="4"/>
  <c r="J11" i="4"/>
  <c r="C12" i="4"/>
  <c r="D12" i="4" s="1"/>
  <c r="F12" i="4"/>
  <c r="G12" i="4"/>
  <c r="J12" i="4"/>
  <c r="C13" i="4"/>
  <c r="D13" i="4" s="1"/>
  <c r="F13" i="4"/>
  <c r="G13" i="4"/>
  <c r="H13" i="4"/>
  <c r="I13" i="4" s="1"/>
  <c r="J13" i="4"/>
  <c r="C14" i="4"/>
  <c r="F14" i="4"/>
  <c r="G14" i="4"/>
  <c r="H14" i="4"/>
  <c r="I14" i="4" s="1"/>
  <c r="J14" i="4"/>
  <c r="C15" i="4"/>
  <c r="D15" i="4" s="1"/>
  <c r="F15" i="4"/>
  <c r="G15" i="4"/>
  <c r="J15" i="4"/>
  <c r="C16" i="4"/>
  <c r="D16" i="4" s="1"/>
  <c r="F16" i="4"/>
  <c r="G16" i="4"/>
  <c r="J16" i="4"/>
  <c r="C17" i="4"/>
  <c r="D17" i="4"/>
  <c r="F17" i="4"/>
  <c r="G17" i="4"/>
  <c r="H17" i="4"/>
  <c r="I17" i="4" s="1"/>
  <c r="J17" i="4"/>
  <c r="C18" i="4"/>
  <c r="D18" i="4" s="1"/>
  <c r="F18" i="4"/>
  <c r="G18" i="4"/>
  <c r="J18" i="4"/>
  <c r="F19" i="4"/>
  <c r="G19" i="4"/>
  <c r="J19" i="4"/>
  <c r="L5" i="4"/>
  <c r="S19" i="4"/>
  <c r="S12" i="4"/>
  <c r="S13" i="4"/>
  <c r="S14" i="4"/>
  <c r="S15" i="4"/>
  <c r="S16" i="4"/>
  <c r="S17" i="4"/>
  <c r="S18" i="4"/>
  <c r="S11" i="4"/>
  <c r="Q12" i="4"/>
  <c r="Q13" i="4"/>
  <c r="Q14" i="4"/>
  <c r="Q15" i="4"/>
  <c r="Q16" i="4"/>
  <c r="Q17" i="4"/>
  <c r="Q18" i="4"/>
  <c r="Q11" i="4"/>
  <c r="L12" i="4"/>
  <c r="P12" i="4" s="1"/>
  <c r="L13" i="4"/>
  <c r="P13" i="4" s="1"/>
  <c r="L14" i="4"/>
  <c r="P14" i="4" s="1"/>
  <c r="L15" i="4"/>
  <c r="P15" i="4"/>
  <c r="L16" i="4"/>
  <c r="P16" i="4" s="1"/>
  <c r="L17" i="4"/>
  <c r="P17" i="4" s="1"/>
  <c r="L18" i="4"/>
  <c r="P18" i="4" s="1"/>
  <c r="L11" i="4"/>
  <c r="P11" i="4"/>
  <c r="N11" i="4"/>
  <c r="O11" i="4" s="1"/>
  <c r="N12" i="4"/>
  <c r="O12" i="4" s="1"/>
  <c r="N13" i="4"/>
  <c r="O13" i="4" s="1"/>
  <c r="N16" i="4"/>
  <c r="O16" i="4"/>
  <c r="N17" i="4"/>
  <c r="O17" i="4" s="1"/>
  <c r="N18" i="4"/>
  <c r="O18" i="4" s="1"/>
  <c r="N19" i="4"/>
  <c r="O19" i="4" s="1"/>
  <c r="N15" i="4"/>
  <c r="O15" i="4"/>
  <c r="N14" i="4"/>
  <c r="O14" i="4" s="1"/>
  <c r="O9" i="4"/>
  <c r="N29" i="4"/>
  <c r="O29" i="4"/>
  <c r="N30" i="4"/>
  <c r="O30" i="4"/>
  <c r="N31" i="4"/>
  <c r="O31" i="4" s="1"/>
  <c r="N32" i="4"/>
  <c r="O32" i="4"/>
  <c r="N28" i="4"/>
  <c r="O28" i="4"/>
  <c r="L29" i="4"/>
  <c r="M29" i="4"/>
  <c r="L30" i="4"/>
  <c r="M30" i="4" s="1"/>
  <c r="L31" i="4"/>
  <c r="M31" i="4"/>
  <c r="L32" i="4"/>
  <c r="M32" i="4"/>
  <c r="L28" i="4"/>
  <c r="M28" i="4"/>
  <c r="L19" i="4"/>
  <c r="J12" i="1"/>
  <c r="J13" i="1"/>
  <c r="J14" i="1"/>
  <c r="J15" i="1"/>
  <c r="J16" i="1"/>
  <c r="J17" i="1"/>
  <c r="J18" i="1"/>
  <c r="J19" i="1"/>
  <c r="J11" i="1"/>
  <c r="F2" i="1"/>
  <c r="H14" i="1" s="1"/>
  <c r="H17" i="1"/>
  <c r="H12" i="1"/>
  <c r="F12" i="1"/>
  <c r="F13" i="1"/>
  <c r="F14" i="1"/>
  <c r="F15" i="1"/>
  <c r="F16" i="1"/>
  <c r="F17" i="1"/>
  <c r="F18" i="1"/>
  <c r="F19" i="1"/>
  <c r="F11" i="1"/>
  <c r="D11" i="1"/>
  <c r="C13" i="1"/>
  <c r="D13" i="1" s="1"/>
  <c r="C12" i="1"/>
  <c r="D12" i="1" s="1"/>
  <c r="C14" i="1"/>
  <c r="C15" i="1"/>
  <c r="D15" i="1" s="1"/>
  <c r="C16" i="1"/>
  <c r="C17" i="1"/>
  <c r="D17" i="1" s="1"/>
  <c r="C18" i="1"/>
  <c r="D18" i="1"/>
  <c r="D16" i="1"/>
  <c r="H13" i="1" l="1"/>
  <c r="H19" i="4"/>
  <c r="I19" i="4" s="1"/>
  <c r="H19" i="1"/>
  <c r="H15" i="4"/>
  <c r="I15" i="4" s="1"/>
  <c r="H18" i="1"/>
  <c r="H16" i="4"/>
  <c r="I16" i="4" s="1"/>
  <c r="H16" i="1"/>
  <c r="H18" i="4"/>
  <c r="I18" i="4" s="1"/>
  <c r="H15" i="1"/>
</calcChain>
</file>

<file path=xl/sharedStrings.xml><?xml version="1.0" encoding="utf-8"?>
<sst xmlns="http://schemas.openxmlformats.org/spreadsheetml/2006/main" count="81" uniqueCount="52">
  <si>
    <t>Jv</t>
    <phoneticPr fontId="1"/>
  </si>
  <si>
    <t>[kg/m2-h]</t>
    <phoneticPr fontId="1"/>
  </si>
  <si>
    <t>ΔP</t>
    <phoneticPr fontId="1"/>
  </si>
  <si>
    <t>[MPa]</t>
    <phoneticPr fontId="1"/>
  </si>
  <si>
    <t>μ</t>
    <phoneticPr fontId="1"/>
  </si>
  <si>
    <t>Rm</t>
    <phoneticPr fontId="1"/>
  </si>
  <si>
    <t>a</t>
    <phoneticPr fontId="1"/>
  </si>
  <si>
    <t>n</t>
    <phoneticPr fontId="1"/>
  </si>
  <si>
    <t>k</t>
    <phoneticPr fontId="1"/>
  </si>
  <si>
    <t>Cb</t>
    <phoneticPr fontId="1"/>
  </si>
  <si>
    <t>Jv'</t>
    <phoneticPr fontId="1"/>
  </si>
  <si>
    <t>Cb</t>
    <phoneticPr fontId="1"/>
  </si>
  <si>
    <t>Cm</t>
    <phoneticPr fontId="1"/>
  </si>
  <si>
    <t>cf Hang[S13-19]のBAS UFではCb=0.25g/L, Cm=250 g/L</t>
    <phoneticPr fontId="1"/>
  </si>
  <si>
    <t>(作業用）</t>
    <rPh sb="1" eb="3">
      <t>サギョウ</t>
    </rPh>
    <rPh sb="3" eb="4">
      <t>ヨウ</t>
    </rPh>
    <phoneticPr fontId="1"/>
  </si>
  <si>
    <t>推算</t>
    <rPh sb="0" eb="2">
      <t>スイサン</t>
    </rPh>
    <phoneticPr fontId="1"/>
  </si>
  <si>
    <t>Lp=</t>
    <phoneticPr fontId="1"/>
  </si>
  <si>
    <t>Cm=Cbexp(Jv/k)</t>
    <phoneticPr fontId="1"/>
  </si>
  <si>
    <t>純水透過流束</t>
    <rPh sb="0" eb="2">
      <t>ジュンスイ</t>
    </rPh>
    <rPh sb="2" eb="4">
      <t>トウカ</t>
    </rPh>
    <rPh sb="4" eb="6">
      <t>リュウソク</t>
    </rPh>
    <phoneticPr fontId="1"/>
  </si>
  <si>
    <t>Jv/k</t>
    <phoneticPr fontId="1"/>
  </si>
  <si>
    <t>[-]</t>
    <phoneticPr fontId="1"/>
  </si>
  <si>
    <t>g/L</t>
    <phoneticPr fontId="1"/>
  </si>
  <si>
    <t>m3/m2-s</t>
    <phoneticPr fontId="1"/>
  </si>
  <si>
    <t>μ</t>
    <phoneticPr fontId="1"/>
  </si>
  <si>
    <t>Rm</t>
    <phoneticPr fontId="1"/>
  </si>
  <si>
    <t>Lp=</t>
    <phoneticPr fontId="1"/>
  </si>
  <si>
    <t>a</t>
    <phoneticPr fontId="1"/>
  </si>
  <si>
    <t>n</t>
    <phoneticPr fontId="1"/>
  </si>
  <si>
    <t>k</t>
    <phoneticPr fontId="1"/>
  </si>
  <si>
    <t>Cb</t>
    <phoneticPr fontId="1"/>
  </si>
  <si>
    <t>Jv'</t>
    <phoneticPr fontId="1"/>
  </si>
  <si>
    <t>Cm=Cbexp(Jv/k)</t>
    <phoneticPr fontId="1"/>
  </si>
  <si>
    <t>ΔP</t>
    <phoneticPr fontId="1"/>
  </si>
  <si>
    <t>Jv</t>
    <phoneticPr fontId="1"/>
  </si>
  <si>
    <t>Jv/k</t>
    <phoneticPr fontId="1"/>
  </si>
  <si>
    <t>[MPa]</t>
    <phoneticPr fontId="1"/>
  </si>
  <si>
    <t>[kg/m2-h]</t>
    <phoneticPr fontId="1"/>
  </si>
  <si>
    <t>[-]</t>
    <phoneticPr fontId="1"/>
  </si>
  <si>
    <t>Lp</t>
    <phoneticPr fontId="1"/>
  </si>
  <si>
    <t>m3/m2-s-Mpa</t>
    <phoneticPr fontId="1"/>
  </si>
  <si>
    <t>OK</t>
    <phoneticPr fontId="1"/>
  </si>
  <si>
    <t>C</t>
    <phoneticPr fontId="1"/>
  </si>
  <si>
    <t>Δπ</t>
    <phoneticPr fontId="1"/>
  </si>
  <si>
    <t>Pa</t>
    <phoneticPr fontId="1"/>
  </si>
  <si>
    <t>Mpa</t>
    <phoneticPr fontId="1"/>
  </si>
  <si>
    <t>mol/m3</t>
    <phoneticPr fontId="1"/>
  </si>
  <si>
    <t>m3/m2-s</t>
    <phoneticPr fontId="1"/>
  </si>
  <si>
    <t>kg/m2-h</t>
    <phoneticPr fontId="1"/>
  </si>
  <si>
    <t>Jv</t>
    <phoneticPr fontId="1"/>
  </si>
  <si>
    <t>Jv右辺</t>
    <rPh sb="2" eb="4">
      <t>ウヘン</t>
    </rPh>
    <phoneticPr fontId="1"/>
  </si>
  <si>
    <t>グラフ用</t>
    <rPh sb="3" eb="4">
      <t>ヨウ</t>
    </rPh>
    <phoneticPr fontId="1"/>
  </si>
  <si>
    <t>x10-6m3/m2-s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</si>
</sst>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0" fillId="0" borderId="0" xfId="0" applyFont="1">
      <alignment vertical="center"/>
    </xf>
    <xf numFmtId="11" fontId="0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15446440847563"/>
          <c:y val="0.18028893767149676"/>
          <c:w val="0.58030069598484757"/>
          <c:h val="0.61538624058537561"/>
        </c:manualLayout>
      </c:layout>
      <c:scatterChart>
        <c:scatterStyle val="smoothMarker"/>
        <c:varyColors val="0"/>
        <c:ser>
          <c:idx val="0"/>
          <c:order val="0"/>
          <c:tx>
            <c:v>Cb= 0.25 g/L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浸透圧モデル!$A$11:$A$19</c:f>
              <c:numCache>
                <c:formatCode>General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0.8</c:v>
                </c:pt>
                <c:pt idx="5">
                  <c:v>0.6</c:v>
                </c:pt>
                <c:pt idx="6">
                  <c:v>0.4</c:v>
                </c:pt>
                <c:pt idx="7">
                  <c:v>0.2</c:v>
                </c:pt>
                <c:pt idx="8">
                  <c:v>0</c:v>
                </c:pt>
              </c:numCache>
            </c:numRef>
          </c:xVal>
          <c:yVal>
            <c:numRef>
              <c:f>浸透圧モデル!$E$11:$E$19</c:f>
              <c:numCache>
                <c:formatCode>General</c:formatCode>
                <c:ptCount val="9"/>
                <c:pt idx="0">
                  <c:v>29.9</c:v>
                </c:pt>
                <c:pt idx="1">
                  <c:v>29.9</c:v>
                </c:pt>
                <c:pt idx="2">
                  <c:v>28.9</c:v>
                </c:pt>
                <c:pt idx="3">
                  <c:v>27</c:v>
                </c:pt>
                <c:pt idx="4">
                  <c:v>25.25</c:v>
                </c:pt>
                <c:pt idx="5">
                  <c:v>21</c:v>
                </c:pt>
                <c:pt idx="6">
                  <c:v>14</c:v>
                </c:pt>
                <c:pt idx="7">
                  <c:v>7.27</c:v>
                </c:pt>
                <c:pt idx="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純水透過流束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浸透圧モデル!$A$12:$A$19</c:f>
              <c:numCache>
                <c:formatCode>General</c:formatCode>
                <c:ptCount val="8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0.8</c:v>
                </c:pt>
                <c:pt idx="4">
                  <c:v>0.6</c:v>
                </c:pt>
                <c:pt idx="5">
                  <c:v>0.4</c:v>
                </c:pt>
                <c:pt idx="6">
                  <c:v>0.2</c:v>
                </c:pt>
                <c:pt idx="7">
                  <c:v>0</c:v>
                </c:pt>
              </c:numCache>
            </c:numRef>
          </c:xVal>
          <c:yVal>
            <c:numRef>
              <c:f>浸透圧モデル!$H$12:$H$19</c:f>
              <c:numCache>
                <c:formatCode>0.00E+00</c:formatCode>
                <c:ptCount val="8"/>
                <c:pt idx="0">
                  <c:v>72.755497632712959</c:v>
                </c:pt>
                <c:pt idx="1">
                  <c:v>54.566623224534716</c:v>
                </c:pt>
                <c:pt idx="2">
                  <c:v>36.37774881635648</c:v>
                </c:pt>
                <c:pt idx="3">
                  <c:v>29.102199053085183</c:v>
                </c:pt>
                <c:pt idx="4">
                  <c:v>21.826649289813883</c:v>
                </c:pt>
                <c:pt idx="5">
                  <c:v>14.551099526542592</c:v>
                </c:pt>
                <c:pt idx="6">
                  <c:v>7.2755497632712958</c:v>
                </c:pt>
                <c:pt idx="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32384"/>
        <c:axId val="403933168"/>
      </c:scatterChart>
      <c:valAx>
        <c:axId val="4039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ja-JP"/>
                  <a:t>Δ</a:t>
                </a:r>
                <a:r>
                  <a:rPr lang="en-US" altLang="ja-JP"/>
                  <a:t>P [MPa]</a:t>
                </a:r>
              </a:p>
            </c:rich>
          </c:tx>
          <c:layout>
            <c:manualLayout>
              <c:xMode val="edge"/>
              <c:yMode val="edge"/>
              <c:x val="0.37259159077993903"/>
              <c:y val="0.896636983352910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3933168"/>
        <c:crosses val="autoZero"/>
        <c:crossBetween val="midCat"/>
      </c:valAx>
      <c:valAx>
        <c:axId val="403933168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透過流束 </a:t>
                </a:r>
                <a:r>
                  <a:rPr lang="ja-JP" altLang="en-US" sz="1175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J</a:t>
                </a:r>
                <a:r>
                  <a:rPr lang="ja-JP" altLang="en-US" sz="1175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v</a:t>
                </a:r>
                <a:r>
                  <a:rPr lang="ja-JP" altLang="en-US"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[kg/(m</a:t>
                </a:r>
                <a:r>
                  <a:rPr lang="ja-JP" altLang="en-US" sz="1175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･hr)]</a:t>
                </a:r>
              </a:p>
            </c:rich>
          </c:tx>
          <c:layout>
            <c:manualLayout>
              <c:xMode val="edge"/>
              <c:yMode val="edge"/>
              <c:x val="2.3554640796432928E-2"/>
              <c:y val="0.2235582827126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3932384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82661962987806"/>
          <c:y val="0.59855927306936918"/>
          <c:w val="0.32548230918707316"/>
          <c:h val="0.18990434768064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73404892502753"/>
          <c:y val="8.7719642653819013E-2"/>
          <c:w val="0.64237080670626701"/>
          <c:h val="0.68713720078824891"/>
        </c:manualLayout>
      </c:layout>
      <c:scatterChart>
        <c:scatterStyle val="smoothMarker"/>
        <c:varyColors val="0"/>
        <c:ser>
          <c:idx val="0"/>
          <c:order val="0"/>
          <c:tx>
            <c:v>膜面濃度 Cm [g/L]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浸透圧モデル!$A$11:$A$19</c:f>
              <c:numCache>
                <c:formatCode>General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0.8</c:v>
                </c:pt>
                <c:pt idx="5">
                  <c:v>0.6</c:v>
                </c:pt>
                <c:pt idx="6">
                  <c:v>0.4</c:v>
                </c:pt>
                <c:pt idx="7">
                  <c:v>0.2</c:v>
                </c:pt>
                <c:pt idx="8">
                  <c:v>0</c:v>
                </c:pt>
              </c:numCache>
            </c:numRef>
          </c:xVal>
          <c:yVal>
            <c:numRef>
              <c:f>浸透圧モデル!$F$11:$F$19</c:f>
              <c:numCache>
                <c:formatCode>0.00E+00</c:formatCode>
                <c:ptCount val="9"/>
                <c:pt idx="0">
                  <c:v>533.9874333051032</c:v>
                </c:pt>
                <c:pt idx="1">
                  <c:v>533.9874333051032</c:v>
                </c:pt>
                <c:pt idx="2">
                  <c:v>413.21252506320411</c:v>
                </c:pt>
                <c:pt idx="3">
                  <c:v>253.85990556333638</c:v>
                </c:pt>
                <c:pt idx="4">
                  <c:v>162.07587880188584</c:v>
                </c:pt>
                <c:pt idx="5">
                  <c:v>54.506557934056524</c:v>
                </c:pt>
                <c:pt idx="6">
                  <c:v>9.0561965822005828</c:v>
                </c:pt>
                <c:pt idx="7">
                  <c:v>1.6125361740937494</c:v>
                </c:pt>
                <c:pt idx="8">
                  <c:v>0.25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33952"/>
        <c:axId val="403935912"/>
      </c:scatterChart>
      <c:valAx>
        <c:axId val="40393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ja-JP"/>
                  <a:t>Δ</a:t>
                </a:r>
                <a:r>
                  <a:rPr lang="ja-JP" altLang="en-US"/>
                  <a:t>Ｐ</a:t>
                </a:r>
              </a:p>
            </c:rich>
          </c:tx>
          <c:layout>
            <c:manualLayout>
              <c:xMode val="edge"/>
              <c:yMode val="edge"/>
              <c:x val="0.45558213241579221"/>
              <c:y val="0.885968390803572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3935912"/>
        <c:crossesAt val="0.1"/>
        <c:crossBetween val="midCat"/>
        <c:majorUnit val="1"/>
      </c:valAx>
      <c:valAx>
        <c:axId val="403935912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膜面濃度</a:t>
                </a:r>
                <a:r>
                  <a:rPr lang="en-US" altLang="ja-JP"/>
                  <a:t>Cm [g/L]</a:t>
                </a:r>
              </a:p>
            </c:rich>
          </c:tx>
          <c:layout>
            <c:manualLayout>
              <c:xMode val="edge"/>
              <c:yMode val="edge"/>
              <c:x val="3.4168659931184411E-2"/>
              <c:y val="0.216375118546086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3933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17083628693972"/>
          <c:y val="5.3125243188063907E-2"/>
          <c:w val="0.7017554594424591"/>
          <c:h val="0.76250349046397603"/>
        </c:manualLayout>
      </c:layout>
      <c:scatterChart>
        <c:scatterStyle val="smoothMarker"/>
        <c:varyColors val="0"/>
        <c:ser>
          <c:idx val="0"/>
          <c:order val="0"/>
          <c:tx>
            <c:v>膜面濃度 Cm [g/L]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例題26浸透圧モデル!$K$11:$K$19</c:f>
              <c:numCache>
                <c:formatCode>General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0.8</c:v>
                </c:pt>
                <c:pt idx="5">
                  <c:v>0.6</c:v>
                </c:pt>
                <c:pt idx="6">
                  <c:v>0.4</c:v>
                </c:pt>
                <c:pt idx="7">
                  <c:v>0.2</c:v>
                </c:pt>
                <c:pt idx="8">
                  <c:v>0</c:v>
                </c:pt>
              </c:numCache>
            </c:numRef>
          </c:xVal>
          <c:yVal>
            <c:numRef>
              <c:f>例題26浸透圧モデル!$S$11:$S$19</c:f>
              <c:numCache>
                <c:formatCode>0.0_ </c:formatCode>
                <c:ptCount val="9"/>
                <c:pt idx="0">
                  <c:v>1690.6465063100211</c:v>
                </c:pt>
                <c:pt idx="1">
                  <c:v>1424.0953849980735</c:v>
                </c:pt>
                <c:pt idx="2">
                  <c:v>1101.2222520680712</c:v>
                </c:pt>
                <c:pt idx="3">
                  <c:v>666.38277684192656</c:v>
                </c:pt>
                <c:pt idx="4">
                  <c:v>427.05887428188367</c:v>
                </c:pt>
                <c:pt idx="5">
                  <c:v>155.32717682738706</c:v>
                </c:pt>
                <c:pt idx="6">
                  <c:v>27.296702305706305</c:v>
                </c:pt>
                <c:pt idx="7">
                  <c:v>4.2463722787539524</c:v>
                </c:pt>
                <c:pt idx="8">
                  <c:v>0.65800000000000003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例題26浸透圧モデル!$K$11:$K$19</c:f>
              <c:numCache>
                <c:formatCode>General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0.8</c:v>
                </c:pt>
                <c:pt idx="5">
                  <c:v>0.6</c:v>
                </c:pt>
                <c:pt idx="6">
                  <c:v>0.4</c:v>
                </c:pt>
                <c:pt idx="7">
                  <c:v>0.2</c:v>
                </c:pt>
                <c:pt idx="8">
                  <c:v>0</c:v>
                </c:pt>
              </c:numCache>
            </c:numRef>
          </c:xVal>
          <c:yVal>
            <c:numRef>
              <c:f>例題26浸透圧モデル!$R$11:$R$19</c:f>
              <c:numCache>
                <c:formatCode>General</c:formatCode>
                <c:ptCount val="9"/>
                <c:pt idx="0">
                  <c:v>0.65800000000000003</c:v>
                </c:pt>
                <c:pt idx="1">
                  <c:v>0.65800000000000003</c:v>
                </c:pt>
                <c:pt idx="2">
                  <c:v>0.65800000000000003</c:v>
                </c:pt>
                <c:pt idx="3">
                  <c:v>0.65800000000000003</c:v>
                </c:pt>
                <c:pt idx="4">
                  <c:v>0.65800000000000003</c:v>
                </c:pt>
                <c:pt idx="5">
                  <c:v>0.65800000000000003</c:v>
                </c:pt>
                <c:pt idx="6">
                  <c:v>0.65800000000000003</c:v>
                </c:pt>
                <c:pt idx="7">
                  <c:v>0.65800000000000003</c:v>
                </c:pt>
                <c:pt idx="8">
                  <c:v>0.65800000000000003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36304"/>
        <c:axId val="403936696"/>
      </c:scatterChart>
      <c:valAx>
        <c:axId val="40393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ja-JP" sz="1200"/>
                  <a:t>Δ</a:t>
                </a:r>
                <a:r>
                  <a:rPr lang="ja-JP" altLang="en-US" sz="1200"/>
                  <a:t>Ｐ </a:t>
                </a:r>
                <a:r>
                  <a:rPr lang="en-US" altLang="ja-JP" sz="1200"/>
                  <a:t>[MPa]</a:t>
                </a:r>
              </a:p>
            </c:rich>
          </c:tx>
          <c:layout>
            <c:manualLayout>
              <c:xMode val="edge"/>
              <c:yMode val="edge"/>
              <c:x val="0.50125389960175648"/>
              <c:y val="0.9125041771126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403936696"/>
        <c:crossesAt val="0.1"/>
        <c:crossBetween val="midCat"/>
        <c:majorUnit val="1"/>
      </c:valAx>
      <c:valAx>
        <c:axId val="403936696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濃度 C [mol/m</a:t>
                </a:r>
                <a:r>
                  <a:rPr lang="ja-JP" altLang="en-US" sz="12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8404344193817883E-2"/>
              <c:y val="0.15520915354330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4039363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56286011196791"/>
          <c:y val="6.2314562631329777E-2"/>
          <c:w val="0.7248274141513561"/>
          <c:h val="0.72997059082414872"/>
        </c:manualLayout>
      </c:layout>
      <c:scatterChart>
        <c:scatterStyle val="smoothMarker"/>
        <c:varyColors val="0"/>
        <c:ser>
          <c:idx val="0"/>
          <c:order val="0"/>
          <c:tx>
            <c:v>Cb= 0.25 g/L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例題26浸透圧モデル!$K$11:$K$19</c:f>
              <c:numCache>
                <c:formatCode>General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0.8</c:v>
                </c:pt>
                <c:pt idx="5">
                  <c:v>0.6</c:v>
                </c:pt>
                <c:pt idx="6">
                  <c:v>0.4</c:v>
                </c:pt>
                <c:pt idx="7">
                  <c:v>0.2</c:v>
                </c:pt>
                <c:pt idx="8">
                  <c:v>0</c:v>
                </c:pt>
              </c:numCache>
            </c:numRef>
          </c:xVal>
          <c:yVal>
            <c:numRef>
              <c:f>例題26浸透圧モデル!$Q$11:$Q$19</c:f>
              <c:numCache>
                <c:formatCode>0.0_ </c:formatCode>
                <c:ptCount val="9"/>
                <c:pt idx="0">
                  <c:v>8.5057013497446281</c:v>
                </c:pt>
                <c:pt idx="1">
                  <c:v>8.3198292896684158</c:v>
                </c:pt>
                <c:pt idx="2">
                  <c:v>8.0412868551489325</c:v>
                </c:pt>
                <c:pt idx="3">
                  <c:v>7.4971158091920165</c:v>
                </c:pt>
                <c:pt idx="4">
                  <c:v>7.015094916116424</c:v>
                </c:pt>
                <c:pt idx="5">
                  <c:v>5.91942439635132</c:v>
                </c:pt>
                <c:pt idx="6">
                  <c:v>4.035759268546089</c:v>
                </c:pt>
                <c:pt idx="7">
                  <c:v>2.02</c:v>
                </c:pt>
                <c:pt idx="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純水透過流束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例題26浸透圧モデル!$K$12:$K$19</c:f>
              <c:numCache>
                <c:formatCode>General</c:formatCode>
                <c:ptCount val="8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0.8</c:v>
                </c:pt>
                <c:pt idx="4">
                  <c:v>0.6</c:v>
                </c:pt>
                <c:pt idx="5">
                  <c:v>0.4</c:v>
                </c:pt>
                <c:pt idx="6">
                  <c:v>0.2</c:v>
                </c:pt>
                <c:pt idx="7">
                  <c:v>0</c:v>
                </c:pt>
              </c:numCache>
            </c:numRef>
          </c:xVal>
          <c:yVal>
            <c:numRef>
              <c:f>例題26浸透圧モデル!$P$12:$P$19</c:f>
              <c:numCache>
                <c:formatCode>0.0_ </c:formatCode>
                <c:ptCount val="8"/>
                <c:pt idx="0">
                  <c:v>20.2</c:v>
                </c:pt>
                <c:pt idx="1">
                  <c:v>15.149999999999999</c:v>
                </c:pt>
                <c:pt idx="2">
                  <c:v>10.1</c:v>
                </c:pt>
                <c:pt idx="3">
                  <c:v>8.08</c:v>
                </c:pt>
                <c:pt idx="4">
                  <c:v>6.06</c:v>
                </c:pt>
                <c:pt idx="5">
                  <c:v>4.04</c:v>
                </c:pt>
                <c:pt idx="6">
                  <c:v>2.02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38264"/>
        <c:axId val="403931208"/>
      </c:scatterChart>
      <c:valAx>
        <c:axId val="403938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ja-JP" sz="1200"/>
                  <a:t>Δ</a:t>
                </a:r>
                <a:r>
                  <a:rPr lang="en-US" altLang="ja-JP" sz="1200"/>
                  <a:t>P [MPa]</a:t>
                </a:r>
              </a:p>
            </c:rich>
          </c:tx>
          <c:layout>
            <c:manualLayout>
              <c:xMode val="edge"/>
              <c:yMode val="edge"/>
              <c:x val="0.50000079472986014"/>
              <c:y val="0.87833859708921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403931208"/>
        <c:crosses val="autoZero"/>
        <c:crossBetween val="midCat"/>
      </c:valAx>
      <c:valAx>
        <c:axId val="403931208"/>
        <c:scaling>
          <c:orientation val="minMax"/>
          <c:max val="15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透過流束 J</a:t>
                </a:r>
                <a:r>
                  <a:rPr lang="ja-JP" altLang="en-US" sz="1100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v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[x10</a:t>
                </a:r>
                <a:r>
                  <a:rPr lang="ja-JP" altLang="en-US" sz="11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-6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m</a:t>
                </a:r>
                <a:r>
                  <a:rPr lang="ja-JP" altLang="en-US" sz="11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/(m</a:t>
                </a:r>
                <a:r>
                  <a:rPr lang="ja-JP" altLang="en-US" sz="11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･s)]</a:t>
                </a:r>
              </a:p>
            </c:rich>
          </c:tx>
          <c:layout>
            <c:manualLayout>
              <c:xMode val="edge"/>
              <c:yMode val="edge"/>
              <c:x val="4.6006944444444454E-2"/>
              <c:y val="0.1127596439169139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403938264"/>
        <c:crosses val="autoZero"/>
        <c:crossBetween val="midCat"/>
        <c:majorUnit val="5"/>
        <c:minorUnit val="1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19</xdr:row>
      <xdr:rowOff>30480</xdr:rowOff>
    </xdr:from>
    <xdr:to>
      <xdr:col>5</xdr:col>
      <xdr:colOff>594360</xdr:colOff>
      <xdr:row>38</xdr:row>
      <xdr:rowOff>15240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205740</xdr:colOff>
      <xdr:row>37</xdr:row>
      <xdr:rowOff>114300</xdr:rowOff>
    </xdr:from>
    <xdr:to>
      <xdr:col>5</xdr:col>
      <xdr:colOff>236220</xdr:colOff>
      <xdr:row>53</xdr:row>
      <xdr:rowOff>38100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0.20809</cdr:x>
      <cdr:y>0.71174</cdr:y>
    </cdr:from>
    <cdr:to>
      <cdr:x>0.75536</cdr:x>
      <cdr:y>0.71174</cdr:y>
    </cdr:to>
    <cdr:sp macro="" textlink="">
      <cdr:nvSpPr>
        <cdr:cNvPr id="1945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5155" y="1857706"/>
          <a:ext cx="183486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0.45425</cdr:x>
      <cdr:y>0.57386</cdr:y>
    </cdr:from>
    <cdr:to>
      <cdr:x>0.72922</cdr:x>
      <cdr:y>0.67889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0481" y="1497327"/>
          <a:ext cx="921898" cy="274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原液濃度 </a:t>
          </a:r>
          <a:r>
            <a:rPr lang="ja-JP" altLang="en-US" sz="105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50" b="0" i="1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cdr:txBody>
    </cdr:sp>
  </cdr:relSizeAnchor>
  <cdr:relSizeAnchor xmlns:cdr="http://schemas.openxmlformats.org/drawingml/2006/chartDrawing">
    <cdr:from>
      <cdr:x>0.44723</cdr:x>
      <cdr:y>0.20601</cdr:y>
    </cdr:from>
    <cdr:to>
      <cdr:x>0.7314</cdr:x>
      <cdr:y>0.31104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6946" y="535901"/>
          <a:ext cx="952737" cy="27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膜面濃度 </a:t>
          </a:r>
          <a:r>
            <a:rPr lang="ja-JP" altLang="en-US" sz="105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50" b="0" i="1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0</xdr:row>
      <xdr:rowOff>0</xdr:rowOff>
    </xdr:from>
    <xdr:to>
      <xdr:col>8</xdr:col>
      <xdr:colOff>481965</xdr:colOff>
      <xdr:row>14</xdr:row>
      <xdr:rowOff>91440</xdr:rowOff>
    </xdr:to>
    <xdr:graphicFrame macro="">
      <xdr:nvGraphicFramePr>
        <xdr:cNvPr id="2048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253365</xdr:colOff>
      <xdr:row>12</xdr:row>
      <xdr:rowOff>163830</xdr:rowOff>
    </xdr:from>
    <xdr:to>
      <xdr:col>8</xdr:col>
      <xdr:colOff>461010</xdr:colOff>
      <xdr:row>28</xdr:row>
      <xdr:rowOff>45720</xdr:rowOff>
    </xdr:to>
    <xdr:graphicFrame macro="">
      <xdr:nvGraphicFramePr>
        <xdr:cNvPr id="2048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0.55018</cdr:x>
      <cdr:y>0.59195</cdr:y>
    </cdr:from>
    <cdr:to>
      <cdr:x>0.7983</cdr:x>
      <cdr:y>0.67131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756" y="1443415"/>
          <a:ext cx="754374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原液濃度 C</a:t>
          </a:r>
          <a:r>
            <a:rPr lang="ja-JP" altLang="en-US" sz="105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cdr:txBody>
    </cdr:sp>
  </cdr:relSizeAnchor>
  <cdr:relSizeAnchor xmlns:cdr="http://schemas.openxmlformats.org/drawingml/2006/chartDrawing">
    <cdr:from>
      <cdr:x>0.55519</cdr:x>
      <cdr:y>0.20861</cdr:y>
    </cdr:from>
    <cdr:to>
      <cdr:x>0.80302</cdr:x>
      <cdr:y>0.28797</cdr:y>
    </cdr:to>
    <cdr:sp macro="" textlink="">
      <cdr:nvSpPr>
        <cdr:cNvPr id="2355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996" y="508682"/>
          <a:ext cx="753476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膜面濃度 C</a:t>
          </a:r>
          <a:r>
            <a:rPr lang="ja-JP" altLang="en-US" sz="105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cdr:txBody>
    </cdr:sp>
  </cdr:relSizeAnchor>
  <cdr:relSizeAnchor xmlns:cdr="http://schemas.openxmlformats.org/drawingml/2006/chartDrawing">
    <cdr:from>
      <cdr:x>0.02752</cdr:x>
      <cdr:y>0.85049</cdr:y>
    </cdr:from>
    <cdr:to>
      <cdr:x>0.14286</cdr:x>
      <cdr:y>0.93445</cdr:y>
    </cdr:to>
    <cdr:sp macro="" textlink="">
      <cdr:nvSpPr>
        <cdr:cNvPr id="2355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86" y="2073827"/>
          <a:ext cx="350653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0.58365</cdr:x>
      <cdr:y>0.08654</cdr:y>
    </cdr:from>
    <cdr:to>
      <cdr:x>0.90044</cdr:x>
      <cdr:y>0.18719</cdr:y>
    </cdr:to>
    <cdr:sp macro="" textlink="">
      <cdr:nvSpPr>
        <cdr:cNvPr id="286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7798" y="222235"/>
          <a:ext cx="926969" cy="258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純水透過流束</a:t>
          </a:r>
        </a:p>
      </cdr:txBody>
    </cdr:sp>
  </cdr:relSizeAnchor>
  <cdr:relSizeAnchor xmlns:cdr="http://schemas.openxmlformats.org/drawingml/2006/chartDrawing">
    <cdr:from>
      <cdr:x>0.66743</cdr:x>
      <cdr:y>0.41948</cdr:y>
    </cdr:from>
    <cdr:to>
      <cdr:x>0.90885</cdr:x>
      <cdr:y>0.51039</cdr:y>
    </cdr:to>
    <cdr:sp macro="" textlink="">
      <cdr:nvSpPr>
        <cdr:cNvPr id="286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959" y="1077199"/>
          <a:ext cx="706421" cy="233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透過流束</a:t>
          </a:r>
        </a:p>
      </cdr:txBody>
    </cdr:sp>
  </cdr:relSizeAnchor>
  <cdr:relSizeAnchor xmlns:cdr="http://schemas.openxmlformats.org/drawingml/2006/chartDrawing">
    <cdr:from>
      <cdr:x>0.04805</cdr:x>
      <cdr:y>0.89158</cdr:y>
    </cdr:from>
    <cdr:to>
      <cdr:x>0.12179</cdr:x>
      <cdr:y>0.97131</cdr:y>
    </cdr:to>
    <cdr:sp macro="" textlink="">
      <cdr:nvSpPr>
        <cdr:cNvPr id="286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611" y="2289524"/>
          <a:ext cx="215765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25" sqref="K25"/>
    </sheetView>
  </sheetViews>
  <sheetFormatPr defaultRowHeight="13.5"/>
  <cols>
    <col min="3" max="3" width="12.75" bestFit="1" customWidth="1"/>
  </cols>
  <sheetData>
    <row r="1" spans="1:10">
      <c r="B1" t="s">
        <v>4</v>
      </c>
      <c r="C1">
        <v>1E-3</v>
      </c>
      <c r="E1" s="3" t="s">
        <v>13</v>
      </c>
    </row>
    <row r="2" spans="1:10">
      <c r="B2" t="s">
        <v>5</v>
      </c>
      <c r="C2" s="1">
        <v>27489331.597956698</v>
      </c>
      <c r="E2" t="s">
        <v>16</v>
      </c>
      <c r="F2" s="1">
        <f>1/C1/C2</f>
        <v>3.6377748816356477E-5</v>
      </c>
    </row>
    <row r="3" spans="1:10">
      <c r="B3" t="s">
        <v>6</v>
      </c>
      <c r="C3">
        <v>4</v>
      </c>
    </row>
    <row r="4" spans="1:10">
      <c r="B4" t="s">
        <v>7</v>
      </c>
      <c r="C4">
        <v>2</v>
      </c>
    </row>
    <row r="5" spans="1:10">
      <c r="B5" t="s">
        <v>8</v>
      </c>
      <c r="C5" s="1">
        <v>3.9</v>
      </c>
    </row>
    <row r="6" spans="1:10">
      <c r="B6" t="s">
        <v>9</v>
      </c>
      <c r="C6" s="1">
        <v>0.25</v>
      </c>
    </row>
    <row r="7" spans="1:10">
      <c r="B7" t="s">
        <v>10</v>
      </c>
      <c r="C7" s="1">
        <v>29.959891833678029</v>
      </c>
    </row>
    <row r="8" spans="1:10">
      <c r="C8" s="1" t="s">
        <v>14</v>
      </c>
      <c r="E8" t="s">
        <v>15</v>
      </c>
      <c r="F8" t="s">
        <v>17</v>
      </c>
    </row>
    <row r="9" spans="1:10">
      <c r="A9" t="s">
        <v>2</v>
      </c>
      <c r="C9" t="s">
        <v>0</v>
      </c>
      <c r="E9" t="s">
        <v>0</v>
      </c>
      <c r="H9" t="s">
        <v>18</v>
      </c>
      <c r="J9" t="s">
        <v>19</v>
      </c>
    </row>
    <row r="10" spans="1:10">
      <c r="A10" t="s">
        <v>3</v>
      </c>
      <c r="C10" t="s">
        <v>1</v>
      </c>
      <c r="E10" t="s">
        <v>1</v>
      </c>
      <c r="J10" t="s">
        <v>20</v>
      </c>
    </row>
    <row r="11" spans="1:10">
      <c r="A11">
        <v>2.5</v>
      </c>
      <c r="C11">
        <v>29.960239758328385</v>
      </c>
      <c r="D11" s="1">
        <f>C7/C11</f>
        <v>0.9999883871206251</v>
      </c>
      <c r="E11">
        <v>29.9</v>
      </c>
      <c r="F11" s="1">
        <f>$C$6*EXP(E11/$C$5)</f>
        <v>533.9874333051032</v>
      </c>
      <c r="J11" s="1">
        <f>E11/$C$5</f>
        <v>7.6666666666666661</v>
      </c>
    </row>
    <row r="12" spans="1:10">
      <c r="A12">
        <v>2</v>
      </c>
      <c r="C12" s="2">
        <f t="shared" ref="C12:C17" si="0">(1000000*A12-C$3*C$6^C$4*EXP(C$4*C$7/C$5))/C$1/C$2</f>
        <v>29.969988800060118</v>
      </c>
      <c r="D12" s="1">
        <f>C7/C12</f>
        <v>0.99966309742557968</v>
      </c>
      <c r="E12">
        <v>29.9</v>
      </c>
      <c r="F12" s="1">
        <f t="shared" ref="F12:F19" si="1">$C$6*EXP(E12/$C$5)</f>
        <v>533.9874333051032</v>
      </c>
      <c r="H12" s="1">
        <f>$F$2*A12*1000000</f>
        <v>72.755497632712959</v>
      </c>
      <c r="J12" s="1">
        <f t="shared" ref="J12:J19" si="2">E12/$C$5</f>
        <v>7.6666666666666661</v>
      </c>
    </row>
    <row r="13" spans="1:10">
      <c r="A13">
        <v>1.5</v>
      </c>
      <c r="C13" s="2">
        <f t="shared" si="0"/>
        <v>11.781114391881879</v>
      </c>
      <c r="D13" s="1">
        <f>C7/C13</f>
        <v>2.5430439631689485</v>
      </c>
      <c r="E13">
        <v>28.9</v>
      </c>
      <c r="F13" s="1">
        <f t="shared" si="1"/>
        <v>413.21252506320411</v>
      </c>
      <c r="H13" s="1">
        <f t="shared" ref="H13:H19" si="3">$F$2*A13*1000000</f>
        <v>54.566623224534716</v>
      </c>
      <c r="J13" s="1">
        <f t="shared" si="2"/>
        <v>7.4102564102564097</v>
      </c>
    </row>
    <row r="14" spans="1:10">
      <c r="A14">
        <v>1</v>
      </c>
      <c r="C14" s="2">
        <f t="shared" si="0"/>
        <v>-6.4077600162963604</v>
      </c>
      <c r="E14">
        <v>27</v>
      </c>
      <c r="F14" s="1">
        <f t="shared" si="1"/>
        <v>253.85990556333638</v>
      </c>
      <c r="H14" s="1">
        <f t="shared" si="3"/>
        <v>36.37774881635648</v>
      </c>
      <c r="J14" s="1">
        <f t="shared" si="2"/>
        <v>6.9230769230769234</v>
      </c>
    </row>
    <row r="15" spans="1:10">
      <c r="A15">
        <v>0.8</v>
      </c>
      <c r="C15" s="2">
        <f t="shared" si="0"/>
        <v>-13.683309779567656</v>
      </c>
      <c r="D15" s="1">
        <f>C7/C15</f>
        <v>-2.1895208335058722</v>
      </c>
      <c r="E15">
        <v>25.25</v>
      </c>
      <c r="F15" s="1">
        <f t="shared" si="1"/>
        <v>162.07587880188584</v>
      </c>
      <c r="H15" s="1">
        <f t="shared" si="3"/>
        <v>29.102199053085183</v>
      </c>
      <c r="J15" s="1">
        <f t="shared" si="2"/>
        <v>6.4743589743589745</v>
      </c>
    </row>
    <row r="16" spans="1:10">
      <c r="A16">
        <v>0.6</v>
      </c>
      <c r="C16" s="2">
        <f t="shared" si="0"/>
        <v>-20.958859542838951</v>
      </c>
      <c r="D16" s="1">
        <f>C7/C16</f>
        <v>-1.4294619310006529</v>
      </c>
      <c r="E16">
        <v>21</v>
      </c>
      <c r="F16" s="1">
        <f t="shared" si="1"/>
        <v>54.506557934056524</v>
      </c>
      <c r="H16" s="1">
        <f t="shared" si="3"/>
        <v>21.826649289813883</v>
      </c>
      <c r="J16" s="1">
        <f t="shared" si="2"/>
        <v>5.384615384615385</v>
      </c>
    </row>
    <row r="17" spans="1:10">
      <c r="A17">
        <v>0.4</v>
      </c>
      <c r="C17" s="2">
        <f t="shared" si="0"/>
        <v>-28.234409306110248</v>
      </c>
      <c r="D17" s="1">
        <f>C7/C17</f>
        <v>-1.0611127546130164</v>
      </c>
      <c r="E17">
        <v>14</v>
      </c>
      <c r="F17" s="1">
        <f t="shared" si="1"/>
        <v>9.0561965822005828</v>
      </c>
      <c r="H17" s="1">
        <f t="shared" si="3"/>
        <v>14.551099526542592</v>
      </c>
      <c r="J17" s="1">
        <f t="shared" si="2"/>
        <v>3.5897435897435899</v>
      </c>
    </row>
    <row r="18" spans="1:10">
      <c r="A18">
        <v>0.2</v>
      </c>
      <c r="C18" s="2">
        <f>(1000000*A18-C$3*C$6^C$4*EXP(C$4*C$7/C$5))/C$1/C$2</f>
        <v>-35.509959069381544</v>
      </c>
      <c r="D18" s="1">
        <f>C7/C18</f>
        <v>-0.84370392472547062</v>
      </c>
      <c r="E18">
        <v>7.27</v>
      </c>
      <c r="F18" s="1">
        <f t="shared" si="1"/>
        <v>1.6125361740937494</v>
      </c>
      <c r="H18" s="1">
        <f t="shared" si="3"/>
        <v>7.2755497632712958</v>
      </c>
      <c r="J18" s="1">
        <f t="shared" si="2"/>
        <v>1.8641025641025641</v>
      </c>
    </row>
    <row r="19" spans="1:10">
      <c r="A19">
        <v>0</v>
      </c>
      <c r="C19" s="2">
        <v>0</v>
      </c>
      <c r="E19">
        <v>0</v>
      </c>
      <c r="F19" s="1">
        <f t="shared" si="1"/>
        <v>0.25</v>
      </c>
      <c r="H19" s="1">
        <f t="shared" si="3"/>
        <v>0</v>
      </c>
      <c r="J19" s="1">
        <f t="shared" si="2"/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E1" workbookViewId="0">
      <selection activeCell="L2" sqref="L2"/>
    </sheetView>
  </sheetViews>
  <sheetFormatPr defaultRowHeight="13.5"/>
  <cols>
    <col min="3" max="3" width="12.75" bestFit="1" customWidth="1"/>
    <col min="7" max="7" width="9.375" customWidth="1"/>
    <col min="8" max="8" width="12.75" bestFit="1" customWidth="1"/>
    <col min="12" max="12" width="12.75" bestFit="1" customWidth="1"/>
    <col min="13" max="13" width="11.625" bestFit="1" customWidth="1"/>
    <col min="16" max="16" width="14.125" customWidth="1"/>
    <col min="17" max="17" width="10.125" customWidth="1"/>
  </cols>
  <sheetData>
    <row r="1" spans="1:19">
      <c r="B1" t="s">
        <v>23</v>
      </c>
      <c r="C1">
        <v>1E-3</v>
      </c>
      <c r="K1" t="s">
        <v>38</v>
      </c>
      <c r="L1" s="1">
        <v>1.01E-5</v>
      </c>
      <c r="M1" t="s">
        <v>39</v>
      </c>
    </row>
    <row r="2" spans="1:19">
      <c r="B2" t="s">
        <v>24</v>
      </c>
      <c r="C2" s="1">
        <v>27489331.597956698</v>
      </c>
      <c r="E2" t="s">
        <v>25</v>
      </c>
      <c r="F2" s="1">
        <f>1/C1/C2</f>
        <v>3.6377748816356477E-5</v>
      </c>
      <c r="L2" s="1"/>
    </row>
    <row r="3" spans="1:19">
      <c r="B3" t="s">
        <v>26</v>
      </c>
      <c r="C3">
        <v>4</v>
      </c>
      <c r="K3" t="s">
        <v>26</v>
      </c>
      <c r="L3" s="1">
        <v>5.7999999999999995E-7</v>
      </c>
      <c r="N3" s="3"/>
    </row>
    <row r="4" spans="1:19">
      <c r="B4" t="s">
        <v>27</v>
      </c>
      <c r="C4">
        <v>2</v>
      </c>
      <c r="K4" t="s">
        <v>27</v>
      </c>
      <c r="L4">
        <v>2</v>
      </c>
    </row>
    <row r="5" spans="1:19">
      <c r="B5" t="s">
        <v>28</v>
      </c>
      <c r="C5" s="2">
        <v>3.9</v>
      </c>
      <c r="D5" t="s">
        <v>47</v>
      </c>
      <c r="K5" t="s">
        <v>28</v>
      </c>
      <c r="L5" s="2">
        <f>C5/1000/3600</f>
        <v>1.0833333333333333E-6</v>
      </c>
      <c r="M5" t="s">
        <v>46</v>
      </c>
    </row>
    <row r="6" spans="1:19">
      <c r="B6" t="s">
        <v>29</v>
      </c>
      <c r="C6" s="1">
        <v>0.25</v>
      </c>
      <c r="K6" t="s">
        <v>29</v>
      </c>
      <c r="L6" s="2">
        <v>0.65800000000000003</v>
      </c>
      <c r="M6" t="s">
        <v>45</v>
      </c>
    </row>
    <row r="7" spans="1:19">
      <c r="B7" t="s">
        <v>30</v>
      </c>
      <c r="C7" s="1">
        <v>29.959891833678029</v>
      </c>
      <c r="L7" s="1"/>
    </row>
    <row r="8" spans="1:19">
      <c r="C8" s="1" t="s">
        <v>14</v>
      </c>
      <c r="E8" t="s">
        <v>15</v>
      </c>
      <c r="F8" t="s">
        <v>31</v>
      </c>
      <c r="P8" t="s">
        <v>50</v>
      </c>
    </row>
    <row r="9" spans="1:19">
      <c r="A9" t="s">
        <v>32</v>
      </c>
      <c r="C9" t="s">
        <v>33</v>
      </c>
      <c r="E9" t="s">
        <v>33</v>
      </c>
      <c r="G9" t="s">
        <v>33</v>
      </c>
      <c r="H9" t="s">
        <v>18</v>
      </c>
      <c r="J9" t="s">
        <v>34</v>
      </c>
      <c r="K9" s="5" t="s">
        <v>32</v>
      </c>
      <c r="L9" t="s">
        <v>18</v>
      </c>
      <c r="M9" s="7" t="s">
        <v>48</v>
      </c>
      <c r="N9" t="s">
        <v>49</v>
      </c>
      <c r="O9">
        <f>0</f>
        <v>0</v>
      </c>
      <c r="P9" s="5" t="s">
        <v>18</v>
      </c>
      <c r="Q9" t="s">
        <v>48</v>
      </c>
      <c r="R9" t="s">
        <v>11</v>
      </c>
      <c r="S9" s="5" t="s">
        <v>12</v>
      </c>
    </row>
    <row r="10" spans="1:19">
      <c r="A10" t="s">
        <v>35</v>
      </c>
      <c r="C10" t="s">
        <v>36</v>
      </c>
      <c r="E10" t="s">
        <v>36</v>
      </c>
      <c r="G10" t="s">
        <v>22</v>
      </c>
      <c r="H10" t="s">
        <v>36</v>
      </c>
      <c r="I10" t="s">
        <v>22</v>
      </c>
      <c r="J10" t="s">
        <v>37</v>
      </c>
      <c r="K10" s="5" t="s">
        <v>35</v>
      </c>
      <c r="L10" t="s">
        <v>22</v>
      </c>
      <c r="M10" s="7" t="s">
        <v>22</v>
      </c>
      <c r="P10" s="5" t="s">
        <v>51</v>
      </c>
      <c r="Q10" t="s">
        <v>51</v>
      </c>
      <c r="R10" t="s">
        <v>45</v>
      </c>
      <c r="S10" s="5" t="s">
        <v>45</v>
      </c>
    </row>
    <row r="11" spans="1:19">
      <c r="A11">
        <v>2.5</v>
      </c>
      <c r="C11">
        <v>29.960239758328385</v>
      </c>
      <c r="D11" s="1">
        <f>C7/C11</f>
        <v>0.9999883871206251</v>
      </c>
      <c r="E11">
        <v>29.9</v>
      </c>
      <c r="F11" s="1">
        <f t="shared" ref="F11:F19" si="0">$C$6*EXP(E11/$C$5)</f>
        <v>533.9874333051032</v>
      </c>
      <c r="G11">
        <f t="shared" ref="G11:G19" si="1">E11*0.001/3600</f>
        <v>8.3055555555555549E-6</v>
      </c>
      <c r="J11" s="1">
        <f t="shared" ref="J11:J19" si="2">E11/$C$5</f>
        <v>7.6666666666666661</v>
      </c>
      <c r="K11" s="5">
        <v>2.5</v>
      </c>
      <c r="L11" s="1">
        <f>K11*$L$1</f>
        <v>2.525E-5</v>
      </c>
      <c r="M11" s="8">
        <v>8.5057013497446286E-6</v>
      </c>
      <c r="N11" s="1">
        <f t="shared" ref="N11:N19" si="3">$L$1*(K11-$L$3*$L$6^$L$4*EXP($L$4*M11/$L$5))</f>
        <v>8.5061629007306782E-6</v>
      </c>
      <c r="O11" s="1">
        <f t="shared" ref="O11:O19" si="4">M11/N11-1</f>
        <v>-5.4260774386305499E-5</v>
      </c>
      <c r="P11" s="6">
        <f>L11*1000000</f>
        <v>25.25</v>
      </c>
      <c r="Q11" s="4">
        <f>M11*1000000</f>
        <v>8.5057013497446281</v>
      </c>
      <c r="R11">
        <v>0.65800000000000003</v>
      </c>
      <c r="S11" s="6">
        <f>R11*EXP(M11/$L$5)</f>
        <v>1690.6465063100211</v>
      </c>
    </row>
    <row r="12" spans="1:19">
      <c r="A12">
        <v>2</v>
      </c>
      <c r="C12" s="2">
        <f t="shared" ref="C12:C18" si="5">(1000000*A12-C$3*C$6^C$4*EXP(C$4*C$7/C$5))/C$1/C$2</f>
        <v>29.969988800060118</v>
      </c>
      <c r="D12" s="1">
        <f>C7/C12</f>
        <v>0.99966309742557968</v>
      </c>
      <c r="E12">
        <v>29.9</v>
      </c>
      <c r="F12" s="1">
        <f t="shared" si="0"/>
        <v>533.9874333051032</v>
      </c>
      <c r="G12">
        <f t="shared" si="1"/>
        <v>8.3055555555555549E-6</v>
      </c>
      <c r="H12" s="1">
        <f t="shared" ref="H12:H19" si="6">$F$2*A12*1000000</f>
        <v>72.755497632712959</v>
      </c>
      <c r="I12" s="1">
        <f>H12*0.001/3600</f>
        <v>2.0209860453531379E-5</v>
      </c>
      <c r="J12" s="1">
        <f t="shared" si="2"/>
        <v>7.6666666666666661</v>
      </c>
      <c r="K12" s="5">
        <v>2</v>
      </c>
      <c r="L12" s="1">
        <f t="shared" ref="L12:L19" si="7">K12*$L$1</f>
        <v>2.02E-5</v>
      </c>
      <c r="M12" s="8">
        <v>8.3198292896684159E-6</v>
      </c>
      <c r="N12" s="1">
        <f t="shared" si="3"/>
        <v>8.3196967750744762E-6</v>
      </c>
      <c r="O12" s="1">
        <f t="shared" si="4"/>
        <v>1.5927815342653417E-5</v>
      </c>
      <c r="P12" s="6">
        <f t="shared" ref="P12:P18" si="8">L12*1000000</f>
        <v>20.2</v>
      </c>
      <c r="Q12" s="4">
        <f t="shared" ref="Q12:Q18" si="9">M12*1000000</f>
        <v>8.3198292896684158</v>
      </c>
      <c r="R12">
        <v>0.65800000000000003</v>
      </c>
      <c r="S12" s="6">
        <f t="shared" ref="S12:S19" si="10">R12*EXP(M12/$L$5)</f>
        <v>1424.0953849980735</v>
      </c>
    </row>
    <row r="13" spans="1:19">
      <c r="A13">
        <v>1.5</v>
      </c>
      <c r="C13" s="2">
        <f t="shared" si="5"/>
        <v>11.781114391881879</v>
      </c>
      <c r="D13" s="1">
        <f>C7/C13</f>
        <v>2.5430439631689485</v>
      </c>
      <c r="E13">
        <v>28.9</v>
      </c>
      <c r="F13" s="1">
        <f t="shared" si="0"/>
        <v>413.21252506320411</v>
      </c>
      <c r="G13">
        <f t="shared" si="1"/>
        <v>8.0277777777777768E-6</v>
      </c>
      <c r="H13" s="1">
        <f t="shared" si="6"/>
        <v>54.566623224534716</v>
      </c>
      <c r="I13" s="1">
        <f t="shared" ref="I13:I19" si="11">H13*0.001/3600</f>
        <v>1.5157395340148533E-5</v>
      </c>
      <c r="J13" s="1">
        <f t="shared" si="2"/>
        <v>7.4102564102564097</v>
      </c>
      <c r="K13" s="5">
        <v>1.5</v>
      </c>
      <c r="L13" s="1">
        <f t="shared" si="7"/>
        <v>1.5149999999999999E-5</v>
      </c>
      <c r="M13" s="8">
        <v>8.0412868551489328E-6</v>
      </c>
      <c r="N13" s="1">
        <f t="shared" si="3"/>
        <v>8.046059352980637E-6</v>
      </c>
      <c r="O13" s="1">
        <f t="shared" si="4"/>
        <v>-5.9314723174841433E-4</v>
      </c>
      <c r="P13" s="6">
        <f t="shared" si="8"/>
        <v>15.149999999999999</v>
      </c>
      <c r="Q13" s="4">
        <f t="shared" si="9"/>
        <v>8.0412868551489325</v>
      </c>
      <c r="R13">
        <v>0.65800000000000003</v>
      </c>
      <c r="S13" s="6">
        <f t="shared" si="10"/>
        <v>1101.2222520680712</v>
      </c>
    </row>
    <row r="14" spans="1:19">
      <c r="A14">
        <v>1</v>
      </c>
      <c r="C14" s="2">
        <f t="shared" si="5"/>
        <v>-6.4077600162963604</v>
      </c>
      <c r="E14">
        <v>27</v>
      </c>
      <c r="F14" s="1">
        <f t="shared" si="0"/>
        <v>253.85990556333638</v>
      </c>
      <c r="G14">
        <f t="shared" si="1"/>
        <v>7.5000000000000002E-6</v>
      </c>
      <c r="H14" s="1">
        <f t="shared" si="6"/>
        <v>36.37774881635648</v>
      </c>
      <c r="I14" s="1">
        <f t="shared" si="11"/>
        <v>1.010493022676569E-5</v>
      </c>
      <c r="J14" s="1">
        <f t="shared" si="2"/>
        <v>6.9230769230769234</v>
      </c>
      <c r="K14" s="5">
        <v>1</v>
      </c>
      <c r="L14" s="1">
        <f t="shared" si="7"/>
        <v>1.01E-5</v>
      </c>
      <c r="M14" s="8">
        <v>7.4971158091920163E-6</v>
      </c>
      <c r="N14" s="1">
        <f t="shared" si="3"/>
        <v>7.49866134111922E-6</v>
      </c>
      <c r="O14" s="1">
        <f t="shared" si="4"/>
        <v>-2.0610771134954575E-4</v>
      </c>
      <c r="P14" s="6">
        <f t="shared" si="8"/>
        <v>10.1</v>
      </c>
      <c r="Q14" s="4">
        <f t="shared" si="9"/>
        <v>7.4971158091920165</v>
      </c>
      <c r="R14">
        <v>0.65800000000000003</v>
      </c>
      <c r="S14" s="6">
        <f t="shared" si="10"/>
        <v>666.38277684192656</v>
      </c>
    </row>
    <row r="15" spans="1:19">
      <c r="A15">
        <v>0.8</v>
      </c>
      <c r="C15" s="2">
        <f t="shared" si="5"/>
        <v>-13.683309779567656</v>
      </c>
      <c r="D15" s="1">
        <f>C7/C15</f>
        <v>-2.1895208335058722</v>
      </c>
      <c r="E15">
        <v>25.25</v>
      </c>
      <c r="F15" s="1">
        <f t="shared" si="0"/>
        <v>162.07587880188584</v>
      </c>
      <c r="G15">
        <f t="shared" si="1"/>
        <v>7.0138888888888893E-6</v>
      </c>
      <c r="H15" s="1">
        <f t="shared" si="6"/>
        <v>29.102199053085183</v>
      </c>
      <c r="I15" s="1">
        <f t="shared" si="11"/>
        <v>8.0839441814125507E-6</v>
      </c>
      <c r="J15" s="1">
        <f t="shared" si="2"/>
        <v>6.4743589743589745</v>
      </c>
      <c r="K15" s="5">
        <v>0.8</v>
      </c>
      <c r="L15" s="1">
        <f t="shared" si="7"/>
        <v>8.0800000000000006E-6</v>
      </c>
      <c r="M15" s="8">
        <v>7.0150949161164236E-6</v>
      </c>
      <c r="N15" s="1">
        <f t="shared" si="3"/>
        <v>7.0116221654411548E-6</v>
      </c>
      <c r="O15" s="1">
        <f t="shared" si="4"/>
        <v>4.9528491315253831E-4</v>
      </c>
      <c r="P15" s="6">
        <f t="shared" si="8"/>
        <v>8.08</v>
      </c>
      <c r="Q15" s="4">
        <f t="shared" si="9"/>
        <v>7.015094916116424</v>
      </c>
      <c r="R15">
        <v>0.65800000000000003</v>
      </c>
      <c r="S15" s="6">
        <f t="shared" si="10"/>
        <v>427.05887428188367</v>
      </c>
    </row>
    <row r="16" spans="1:19">
      <c r="A16">
        <v>0.6</v>
      </c>
      <c r="C16" s="2">
        <f t="shared" si="5"/>
        <v>-20.958859542838951</v>
      </c>
      <c r="D16" s="1">
        <f>C7/C16</f>
        <v>-1.4294619310006529</v>
      </c>
      <c r="E16">
        <v>21</v>
      </c>
      <c r="F16" s="1">
        <f t="shared" si="0"/>
        <v>54.506557934056524</v>
      </c>
      <c r="G16">
        <f t="shared" si="1"/>
        <v>5.833333333333334E-6</v>
      </c>
      <c r="H16" s="1">
        <f t="shared" si="6"/>
        <v>21.826649289813883</v>
      </c>
      <c r="I16" s="1">
        <f t="shared" si="11"/>
        <v>6.0629581360594126E-6</v>
      </c>
      <c r="J16" s="1">
        <f t="shared" si="2"/>
        <v>5.384615384615385</v>
      </c>
      <c r="K16" s="5">
        <v>0.6</v>
      </c>
      <c r="L16" s="1">
        <f t="shared" si="7"/>
        <v>6.0599999999999996E-6</v>
      </c>
      <c r="M16" s="8">
        <v>5.9194243963513201E-6</v>
      </c>
      <c r="N16" s="1">
        <f t="shared" si="3"/>
        <v>5.9186667763572873E-6</v>
      </c>
      <c r="O16" s="1">
        <f t="shared" si="4"/>
        <v>1.2800517796662803E-4</v>
      </c>
      <c r="P16" s="6">
        <f t="shared" si="8"/>
        <v>6.06</v>
      </c>
      <c r="Q16" s="4">
        <f t="shared" si="9"/>
        <v>5.91942439635132</v>
      </c>
      <c r="R16">
        <v>0.65800000000000003</v>
      </c>
      <c r="S16" s="6">
        <f t="shared" si="10"/>
        <v>155.32717682738706</v>
      </c>
    </row>
    <row r="17" spans="1:19">
      <c r="A17">
        <v>0.4</v>
      </c>
      <c r="C17" s="2">
        <f t="shared" si="5"/>
        <v>-28.234409306110248</v>
      </c>
      <c r="D17" s="1">
        <f>C7/C17</f>
        <v>-1.0611127546130164</v>
      </c>
      <c r="E17">
        <v>14</v>
      </c>
      <c r="F17" s="1">
        <f t="shared" si="0"/>
        <v>9.0561965822005828</v>
      </c>
      <c r="G17">
        <f t="shared" si="1"/>
        <v>3.8888888888888887E-6</v>
      </c>
      <c r="H17" s="1">
        <f t="shared" si="6"/>
        <v>14.551099526542592</v>
      </c>
      <c r="I17" s="1">
        <f t="shared" si="11"/>
        <v>4.0419720907062753E-6</v>
      </c>
      <c r="J17" s="1">
        <f t="shared" si="2"/>
        <v>3.5897435897435899</v>
      </c>
      <c r="K17" s="5">
        <v>0.4</v>
      </c>
      <c r="L17" s="1">
        <f t="shared" si="7"/>
        <v>4.0400000000000003E-6</v>
      </c>
      <c r="M17" s="8">
        <v>4.0357592685460894E-6</v>
      </c>
      <c r="N17" s="1">
        <f t="shared" si="3"/>
        <v>4.0356351458732629E-6</v>
      </c>
      <c r="O17" s="1">
        <f t="shared" si="4"/>
        <v>3.0756663657705019E-5</v>
      </c>
      <c r="P17" s="6">
        <f t="shared" si="8"/>
        <v>4.04</v>
      </c>
      <c r="Q17" s="4">
        <f t="shared" si="9"/>
        <v>4.035759268546089</v>
      </c>
      <c r="R17">
        <v>0.65800000000000003</v>
      </c>
      <c r="S17" s="6">
        <f t="shared" si="10"/>
        <v>27.296702305706305</v>
      </c>
    </row>
    <row r="18" spans="1:19">
      <c r="A18">
        <v>0.2</v>
      </c>
      <c r="C18" s="2">
        <f t="shared" si="5"/>
        <v>-35.509959069381544</v>
      </c>
      <c r="D18" s="1">
        <f>C7/C18</f>
        <v>-0.84370392472547062</v>
      </c>
      <c r="E18">
        <v>7.27</v>
      </c>
      <c r="F18" s="1">
        <f t="shared" si="0"/>
        <v>1.6125361740937494</v>
      </c>
      <c r="G18">
        <f t="shared" si="1"/>
        <v>2.0194444444444445E-6</v>
      </c>
      <c r="H18" s="1">
        <f t="shared" si="6"/>
        <v>7.2755497632712958</v>
      </c>
      <c r="I18" s="1">
        <f t="shared" si="11"/>
        <v>2.0209860453531377E-6</v>
      </c>
      <c r="J18" s="1">
        <f t="shared" si="2"/>
        <v>1.8641025641025641</v>
      </c>
      <c r="K18" s="5">
        <v>0.2</v>
      </c>
      <c r="L18" s="1">
        <f t="shared" si="7"/>
        <v>2.0200000000000001E-6</v>
      </c>
      <c r="M18" s="8">
        <v>2.0200000000000001E-6</v>
      </c>
      <c r="N18" s="1">
        <f t="shared" si="3"/>
        <v>2.0198943704330308E-6</v>
      </c>
      <c r="O18" s="1">
        <f t="shared" si="4"/>
        <v>5.2294599418356569E-5</v>
      </c>
      <c r="P18" s="6">
        <f t="shared" si="8"/>
        <v>2.02</v>
      </c>
      <c r="Q18" s="4">
        <f t="shared" si="9"/>
        <v>2.02</v>
      </c>
      <c r="R18">
        <v>0.65800000000000003</v>
      </c>
      <c r="S18" s="6">
        <f t="shared" si="10"/>
        <v>4.2463722787539524</v>
      </c>
    </row>
    <row r="19" spans="1:19">
      <c r="A19">
        <v>0</v>
      </c>
      <c r="C19" s="2">
        <v>0</v>
      </c>
      <c r="E19">
        <v>0</v>
      </c>
      <c r="F19" s="1">
        <f t="shared" si="0"/>
        <v>0.25</v>
      </c>
      <c r="G19">
        <f t="shared" si="1"/>
        <v>0</v>
      </c>
      <c r="H19" s="1">
        <f t="shared" si="6"/>
        <v>0</v>
      </c>
      <c r="I19" s="1">
        <f t="shared" si="11"/>
        <v>0</v>
      </c>
      <c r="J19" s="1">
        <f t="shared" si="2"/>
        <v>0</v>
      </c>
      <c r="K19" s="5">
        <v>0</v>
      </c>
      <c r="L19" s="1">
        <f t="shared" si="7"/>
        <v>0</v>
      </c>
      <c r="N19" s="1">
        <f t="shared" si="3"/>
        <v>-2.5363031119999998E-12</v>
      </c>
      <c r="O19" s="1">
        <f t="shared" si="4"/>
        <v>-1</v>
      </c>
      <c r="P19" s="6">
        <v>0</v>
      </c>
      <c r="Q19" s="4">
        <v>0</v>
      </c>
      <c r="R19">
        <v>0.65800000000000003</v>
      </c>
      <c r="S19" s="6">
        <f t="shared" si="10"/>
        <v>0.65800000000000003</v>
      </c>
    </row>
    <row r="20" spans="1:19">
      <c r="L20" t="s">
        <v>40</v>
      </c>
    </row>
    <row r="26" spans="1:19">
      <c r="K26" t="s">
        <v>41</v>
      </c>
      <c r="L26" t="s">
        <v>42</v>
      </c>
      <c r="M26" t="s">
        <v>42</v>
      </c>
      <c r="N26" t="s">
        <v>41</v>
      </c>
      <c r="O26" t="s">
        <v>42</v>
      </c>
    </row>
    <row r="27" spans="1:19">
      <c r="K27" t="s">
        <v>21</v>
      </c>
      <c r="L27" t="s">
        <v>43</v>
      </c>
      <c r="M27" t="s">
        <v>44</v>
      </c>
      <c r="N27" t="s">
        <v>45</v>
      </c>
      <c r="O27" t="s">
        <v>44</v>
      </c>
    </row>
    <row r="28" spans="1:19">
      <c r="K28">
        <v>0.25</v>
      </c>
      <c r="L28">
        <f>$C$3*K28^$C$4</f>
        <v>0.25</v>
      </c>
      <c r="M28">
        <f>L28*0.000001</f>
        <v>2.4999999999999999E-7</v>
      </c>
      <c r="N28">
        <f>K28*1000/380</f>
        <v>0.65789473684210531</v>
      </c>
      <c r="O28" s="2">
        <f>$L$3*N28^$L$4</f>
        <v>2.5103878116343493E-7</v>
      </c>
    </row>
    <row r="29" spans="1:19">
      <c r="K29">
        <v>1</v>
      </c>
      <c r="L29">
        <f>$C$3*K29^$C$4</f>
        <v>4</v>
      </c>
      <c r="M29">
        <f>L29*0.000001</f>
        <v>3.9999999999999998E-6</v>
      </c>
      <c r="N29">
        <f>K29*1000/380</f>
        <v>2.6315789473684212</v>
      </c>
      <c r="O29" s="2">
        <f>$L$3*N29^$L$4</f>
        <v>4.0166204986149589E-6</v>
      </c>
    </row>
    <row r="30" spans="1:19">
      <c r="K30">
        <v>10</v>
      </c>
      <c r="L30">
        <f>$C$3*K30^$C$4</f>
        <v>400</v>
      </c>
      <c r="M30">
        <f>L30*0.000001</f>
        <v>3.9999999999999996E-4</v>
      </c>
      <c r="N30">
        <f>K30*1000/380</f>
        <v>26.315789473684209</v>
      </c>
      <c r="O30" s="2">
        <f>$L$3*N30^$L$4</f>
        <v>4.0166204986149574E-4</v>
      </c>
    </row>
    <row r="31" spans="1:19">
      <c r="K31">
        <v>100</v>
      </c>
      <c r="L31">
        <f>$C$3*K31^$C$4</f>
        <v>40000</v>
      </c>
      <c r="M31">
        <f>L31*0.000001</f>
        <v>0.04</v>
      </c>
      <c r="N31">
        <f>K31*1000/380</f>
        <v>263.15789473684208</v>
      </c>
      <c r="O31" s="2">
        <f>$L$3*N31^$L$4</f>
        <v>4.0166204986149576E-2</v>
      </c>
    </row>
    <row r="32" spans="1:19">
      <c r="K32">
        <v>1000</v>
      </c>
      <c r="L32">
        <f>$C$3*K32^$C$4</f>
        <v>4000000</v>
      </c>
      <c r="M32">
        <f>L32*0.000001</f>
        <v>4</v>
      </c>
      <c r="N32">
        <f>K32*1000/380</f>
        <v>2631.5789473684213</v>
      </c>
      <c r="O32" s="2">
        <f>$L$3*N32^$L$4</f>
        <v>4.0166204986149587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浸透圧モデル</vt:lpstr>
      <vt:lpstr>例題26浸透圧モデル</vt:lpstr>
    </vt:vector>
  </TitlesOfParts>
  <Company>niigata-u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itolab15</cp:lastModifiedBy>
  <dcterms:created xsi:type="dcterms:W3CDTF">2003-08-20T14:23:12Z</dcterms:created>
  <dcterms:modified xsi:type="dcterms:W3CDTF">2015-08-26T14:18:04Z</dcterms:modified>
</cp:coreProperties>
</file>