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itolab04\Dropbox\2015\化学工学１０大モデル\"/>
    </mc:Choice>
  </mc:AlternateContent>
  <bookViews>
    <workbookView xWindow="240" yWindow="288" windowWidth="21552" windowHeight="11808"/>
  </bookViews>
  <sheets>
    <sheet name="クロマト理論段モデル" sheetId="2" r:id="rId1"/>
    <sheet name="橋本例題3.1" sheetId="1" r:id="rId2"/>
  </sheets>
  <calcPr calcId="152511"/>
</workbook>
</file>

<file path=xl/calcChain.xml><?xml version="1.0" encoding="utf-8"?>
<calcChain xmlns="http://schemas.openxmlformats.org/spreadsheetml/2006/main">
  <c r="E11" i="2" l="1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10" i="2"/>
  <c r="K1" i="2" l="1"/>
  <c r="H16" i="2" l="1"/>
  <c r="J20" i="1" l="1"/>
  <c r="J7" i="1"/>
  <c r="J8" i="1"/>
  <c r="J9" i="1"/>
  <c r="J10" i="1"/>
  <c r="J11" i="1"/>
  <c r="J12" i="1"/>
  <c r="J13" i="1"/>
  <c r="J14" i="1"/>
  <c r="J15" i="1"/>
  <c r="J16" i="1"/>
  <c r="J17" i="1"/>
  <c r="J6" i="1"/>
  <c r="J19" i="1" l="1"/>
  <c r="E1" i="2" l="1"/>
  <c r="I6" i="1" l="1"/>
  <c r="I7" i="1"/>
  <c r="I8" i="1"/>
  <c r="I9" i="1"/>
  <c r="I10" i="1"/>
  <c r="I11" i="1"/>
  <c r="I12" i="1"/>
  <c r="I13" i="1"/>
  <c r="I14" i="1"/>
  <c r="I15" i="1"/>
  <c r="I16" i="1"/>
  <c r="I17" i="1"/>
  <c r="I5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B10" i="1"/>
  <c r="B9" i="1"/>
  <c r="B8" i="1"/>
  <c r="B6" i="1"/>
  <c r="B4" i="1"/>
  <c r="H11" i="2"/>
  <c r="H4" i="2"/>
  <c r="H5" i="2" s="1"/>
  <c r="B3" i="2"/>
  <c r="B4" i="2"/>
  <c r="E2" i="2" s="1"/>
  <c r="H12" i="2" l="1"/>
  <c r="J18" i="1"/>
  <c r="J21" i="1" s="1"/>
  <c r="B7" i="2"/>
  <c r="H8" i="2"/>
  <c r="B2" i="2" l="1"/>
  <c r="D36" i="2" s="1"/>
  <c r="H14" i="2"/>
  <c r="H15" i="2" s="1"/>
  <c r="B9" i="2"/>
  <c r="B12" i="2"/>
  <c r="C12" i="2" s="1"/>
  <c r="B16" i="2"/>
  <c r="C16" i="2" s="1"/>
  <c r="B20" i="2"/>
  <c r="C20" i="2" s="1"/>
  <c r="B24" i="2"/>
  <c r="C24" i="2" s="1"/>
  <c r="B28" i="2"/>
  <c r="C28" i="2" s="1"/>
  <c r="B32" i="2"/>
  <c r="C32" i="2" s="1"/>
  <c r="B36" i="2"/>
  <c r="C36" i="2" s="1"/>
  <c r="B10" i="2"/>
  <c r="C10" i="2" s="1"/>
  <c r="B15" i="2"/>
  <c r="C15" i="2" s="1"/>
  <c r="B27" i="2"/>
  <c r="C27" i="2" s="1"/>
  <c r="B39" i="2"/>
  <c r="C39" i="2" s="1"/>
  <c r="B11" i="2"/>
  <c r="C11" i="2" s="1"/>
  <c r="B23" i="2"/>
  <c r="C23" i="2" s="1"/>
  <c r="B35" i="2"/>
  <c r="C35" i="2" s="1"/>
  <c r="B13" i="2"/>
  <c r="C13" i="2" s="1"/>
  <c r="B17" i="2"/>
  <c r="C17" i="2" s="1"/>
  <c r="B21" i="2"/>
  <c r="C21" i="2" s="1"/>
  <c r="B25" i="2"/>
  <c r="C25" i="2" s="1"/>
  <c r="B29" i="2"/>
  <c r="C29" i="2" s="1"/>
  <c r="B33" i="2"/>
  <c r="C33" i="2" s="1"/>
  <c r="B37" i="2"/>
  <c r="C37" i="2" s="1"/>
  <c r="B14" i="2"/>
  <c r="C14" i="2" s="1"/>
  <c r="B18" i="2"/>
  <c r="C18" i="2" s="1"/>
  <c r="B22" i="2"/>
  <c r="C22" i="2" s="1"/>
  <c r="B26" i="2"/>
  <c r="C26" i="2" s="1"/>
  <c r="B30" i="2"/>
  <c r="C30" i="2" s="1"/>
  <c r="B34" i="2"/>
  <c r="C34" i="2" s="1"/>
  <c r="B38" i="2"/>
  <c r="C38" i="2" s="1"/>
  <c r="B19" i="2"/>
  <c r="C19" i="2" s="1"/>
  <c r="B31" i="2"/>
  <c r="C31" i="2" s="1"/>
  <c r="D31" i="2" l="1"/>
  <c r="D34" i="2"/>
  <c r="D14" i="2"/>
  <c r="D10" i="2"/>
  <c r="D39" i="2"/>
  <c r="D23" i="2"/>
  <c r="D19" i="2"/>
  <c r="E3" i="2"/>
  <c r="D32" i="2"/>
  <c r="D37" i="2"/>
  <c r="D11" i="2"/>
  <c r="D16" i="2"/>
  <c r="D15" i="2"/>
  <c r="D26" i="2"/>
  <c r="D20" i="2"/>
  <c r="D29" i="2"/>
  <c r="D25" i="2"/>
  <c r="D27" i="2"/>
  <c r="D24" i="2"/>
  <c r="D17" i="2"/>
  <c r="D22" i="2"/>
  <c r="D30" i="2"/>
  <c r="D13" i="2"/>
  <c r="D21" i="2"/>
  <c r="D18" i="2"/>
  <c r="D12" i="2"/>
  <c r="D33" i="2"/>
  <c r="D35" i="2"/>
  <c r="D28" i="2"/>
  <c r="D38" i="2"/>
</calcChain>
</file>

<file path=xl/sharedStrings.xml><?xml version="1.0" encoding="utf-8"?>
<sst xmlns="http://schemas.openxmlformats.org/spreadsheetml/2006/main" count="94" uniqueCount="84">
  <si>
    <t>m3/s</t>
    <phoneticPr fontId="1"/>
  </si>
  <si>
    <t>ε=</t>
    <phoneticPr fontId="1"/>
  </si>
  <si>
    <t>M=</t>
    <phoneticPr fontId="1"/>
  </si>
  <si>
    <t>K=</t>
    <phoneticPr fontId="1"/>
  </si>
  <si>
    <t>N=</t>
    <phoneticPr fontId="1"/>
  </si>
  <si>
    <t>N/(1+HK)=</t>
    <phoneticPr fontId="1"/>
  </si>
  <si>
    <t>F=</t>
    <phoneticPr fontId="1"/>
  </si>
  <si>
    <t>θ</t>
    <phoneticPr fontId="1"/>
  </si>
  <si>
    <t>カラム長さL=</t>
    <rPh sb="3" eb="4">
      <t>ナガ</t>
    </rPh>
    <phoneticPr fontId="1"/>
  </si>
  <si>
    <t>m</t>
    <phoneticPr fontId="1"/>
  </si>
  <si>
    <t>管内径</t>
    <rPh sb="0" eb="1">
      <t>カン</t>
    </rPh>
    <rPh sb="1" eb="3">
      <t>ナイケイ</t>
    </rPh>
    <phoneticPr fontId="1"/>
  </si>
  <si>
    <t>m</t>
    <phoneticPr fontId="1"/>
  </si>
  <si>
    <t>m3</t>
    <phoneticPr fontId="1"/>
  </si>
  <si>
    <t>m/s</t>
    <phoneticPr fontId="1"/>
  </si>
  <si>
    <t>ε</t>
    <phoneticPr fontId="1"/>
  </si>
  <si>
    <t>カラム断面積A</t>
    <rPh sb="3" eb="6">
      <t>ダンメンセキ</t>
    </rPh>
    <phoneticPr fontId="1"/>
  </si>
  <si>
    <t>m2</t>
    <phoneticPr fontId="1"/>
  </si>
  <si>
    <t>カラム容積Vt=</t>
    <rPh sb="3" eb="5">
      <t>ヨウセキ</t>
    </rPh>
    <phoneticPr fontId="1"/>
  </si>
  <si>
    <t>m3/s</t>
    <phoneticPr fontId="1"/>
  </si>
  <si>
    <t>M</t>
    <phoneticPr fontId="1"/>
  </si>
  <si>
    <t>mol</t>
    <phoneticPr fontId="1"/>
  </si>
  <si>
    <t>H</t>
    <phoneticPr fontId="1"/>
  </si>
  <si>
    <t>t[s]</t>
    <phoneticPr fontId="1"/>
  </si>
  <si>
    <t>E(θ)</t>
    <phoneticPr fontId="1"/>
  </si>
  <si>
    <t>t</t>
  </si>
  <si>
    <t>H=</t>
    <phoneticPr fontId="1"/>
  </si>
  <si>
    <t>tk=</t>
    <phoneticPr fontId="1"/>
  </si>
  <si>
    <t>C(橋本の式）(3.17)</t>
    <rPh sb="2" eb="4">
      <t>ハシモト</t>
    </rPh>
    <rPh sb="5" eb="6">
      <t>シキ</t>
    </rPh>
    <phoneticPr fontId="1"/>
  </si>
  <si>
    <t>cA(θ)[mol/m3]</t>
    <phoneticPr fontId="1"/>
  </si>
  <si>
    <t>層長さ　Z</t>
    <rPh sb="0" eb="1">
      <t>ソウ</t>
    </rPh>
    <rPh sb="1" eb="2">
      <t>ナガ</t>
    </rPh>
    <phoneticPr fontId="1"/>
  </si>
  <si>
    <t>直径</t>
    <rPh sb="0" eb="2">
      <t>チョッケイ</t>
    </rPh>
    <phoneticPr fontId="1"/>
  </si>
  <si>
    <t>断面積A0</t>
    <rPh sb="0" eb="3">
      <t>ダンメンセキ</t>
    </rPh>
    <phoneticPr fontId="1"/>
  </si>
  <si>
    <t>空隙率εb</t>
    <rPh sb="0" eb="2">
      <t>クウゲキ</t>
    </rPh>
    <rPh sb="2" eb="3">
      <t>リツ</t>
    </rPh>
    <phoneticPr fontId="1"/>
  </si>
  <si>
    <t>流通断面積A0εb</t>
    <rPh sb="0" eb="2">
      <t>リュウツウ</t>
    </rPh>
    <rPh sb="2" eb="5">
      <t>ダンメンセキ</t>
    </rPh>
    <phoneticPr fontId="1"/>
  </si>
  <si>
    <t>溶媒流量Q</t>
    <rPh sb="0" eb="2">
      <t>ヨウバイ</t>
    </rPh>
    <rPh sb="2" eb="4">
      <t>リュウリョウ</t>
    </rPh>
    <phoneticPr fontId="1"/>
  </si>
  <si>
    <t>cm3/min</t>
    <phoneticPr fontId="1"/>
  </si>
  <si>
    <t>m3/s</t>
    <phoneticPr fontId="1"/>
  </si>
  <si>
    <t>空隙の線速度u</t>
    <rPh sb="0" eb="2">
      <t>クウゲキ</t>
    </rPh>
    <rPh sb="3" eb="4">
      <t>セン</t>
    </rPh>
    <rPh sb="4" eb="6">
      <t>ソクド</t>
    </rPh>
    <phoneticPr fontId="1"/>
  </si>
  <si>
    <t>m/s</t>
    <phoneticPr fontId="1"/>
  </si>
  <si>
    <t>s</t>
    <phoneticPr fontId="1"/>
  </si>
  <si>
    <t>データ</t>
    <phoneticPr fontId="1"/>
  </si>
  <si>
    <t>t</t>
    <phoneticPr fontId="1"/>
  </si>
  <si>
    <t>min</t>
    <phoneticPr fontId="1"/>
  </si>
  <si>
    <t>s</t>
    <phoneticPr fontId="1"/>
  </si>
  <si>
    <t>強度</t>
    <rPh sb="0" eb="2">
      <t>キョウド</t>
    </rPh>
    <phoneticPr fontId="1"/>
  </si>
  <si>
    <t>区間値</t>
    <rPh sb="0" eb="2">
      <t>クカン</t>
    </rPh>
    <rPh sb="2" eb="3">
      <t>チ</t>
    </rPh>
    <phoneticPr fontId="1"/>
  </si>
  <si>
    <t>溶媒量</t>
    <rPh sb="0" eb="2">
      <t>ヨウバイ</t>
    </rPh>
    <rPh sb="2" eb="3">
      <t>リョウ</t>
    </rPh>
    <phoneticPr fontId="1"/>
  </si>
  <si>
    <t>m3</t>
    <phoneticPr fontId="1"/>
  </si>
  <si>
    <t>平均濃度cA~</t>
    <rPh sb="0" eb="2">
      <t>ヘイキン</t>
    </rPh>
    <rPh sb="2" eb="4">
      <t>ノウド</t>
    </rPh>
    <phoneticPr fontId="1"/>
  </si>
  <si>
    <t>mol/m3</t>
    <phoneticPr fontId="1"/>
  </si>
  <si>
    <t xml:space="preserve">mol </t>
    <phoneticPr fontId="1"/>
  </si>
  <si>
    <t>溶質量M</t>
    <rPh sb="0" eb="2">
      <t>ヨウシツ</t>
    </rPh>
    <rPh sb="2" eb="3">
      <t>リョウ</t>
    </rPh>
    <phoneticPr fontId="1"/>
  </si>
  <si>
    <t>係数=</t>
    <rPh sb="0" eb="2">
      <t>ケイスウ</t>
    </rPh>
    <phoneticPr fontId="1"/>
  </si>
  <si>
    <t>[mol/m3]</t>
    <phoneticPr fontId="1"/>
  </si>
  <si>
    <t>s</t>
  </si>
  <si>
    <t>橋本例題3.1データ</t>
    <rPh sb="0" eb="2">
      <t>ハシモト</t>
    </rPh>
    <rPh sb="2" eb="4">
      <t>レイダイ</t>
    </rPh>
    <phoneticPr fontId="1"/>
  </si>
  <si>
    <t>cA</t>
    <phoneticPr fontId="1"/>
  </si>
  <si>
    <t>mol/m3</t>
    <phoneticPr fontId="1"/>
  </si>
  <si>
    <t>[mol-s/m3]</t>
    <phoneticPr fontId="1"/>
  </si>
  <si>
    <t>結果まとめ</t>
    <rPh sb="0" eb="2">
      <t>ケッカ</t>
    </rPh>
    <phoneticPr fontId="1"/>
  </si>
  <si>
    <t>K=0.5 N=27</t>
    <phoneticPr fontId="1"/>
  </si>
  <si>
    <t>t[s]</t>
  </si>
  <si>
    <t>cA(θ)[mol/m3]</t>
  </si>
  <si>
    <t>cA</t>
    <phoneticPr fontId="1"/>
  </si>
  <si>
    <t>K=1 N=27</t>
    <phoneticPr fontId="1"/>
  </si>
  <si>
    <t>K=0.5 N=50</t>
    <phoneticPr fontId="1"/>
  </si>
  <si>
    <t>カラム内平均濃度</t>
    <rPh sb="3" eb="4">
      <t>ナイ</t>
    </rPh>
    <rPh sb="4" eb="6">
      <t>ヘイキン</t>
    </rPh>
    <rPh sb="6" eb="8">
      <t>ノウド</t>
    </rPh>
    <phoneticPr fontId="1"/>
  </si>
  <si>
    <t>溶媒滞留時間tR</t>
    <rPh sb="0" eb="2">
      <t>ヨウバイ</t>
    </rPh>
    <rPh sb="2" eb="4">
      <t>タイリュウ</t>
    </rPh>
    <rPh sb="4" eb="6">
      <t>ジカン</t>
    </rPh>
    <phoneticPr fontId="1"/>
  </si>
  <si>
    <t>空塔速度u0=</t>
    <rPh sb="0" eb="1">
      <t>クウ</t>
    </rPh>
    <rPh sb="1" eb="2">
      <t>トウ</t>
    </rPh>
    <rPh sb="2" eb="4">
      <t>ソクド</t>
    </rPh>
    <phoneticPr fontId="1"/>
  </si>
  <si>
    <t>m/s</t>
    <phoneticPr fontId="1"/>
  </si>
  <si>
    <t>cm/min</t>
    <phoneticPr fontId="1"/>
  </si>
  <si>
    <t>橋本"クロマト分離工学", p. 68, 例題3.1</t>
    <rPh sb="0" eb="2">
      <t>ハシモト</t>
    </rPh>
    <rPh sb="7" eb="9">
      <t>ブンリ</t>
    </rPh>
    <rPh sb="9" eb="11">
      <t>コウガク</t>
    </rPh>
    <rPh sb="21" eb="23">
      <t>レイダイ</t>
    </rPh>
    <phoneticPr fontId="1"/>
  </si>
  <si>
    <t>cA~=M/(1+HK)εVt</t>
    <phoneticPr fontId="1"/>
  </si>
  <si>
    <t>溶媒流量F=uAε</t>
    <rPh sb="0" eb="2">
      <t>ヨウバイ</t>
    </rPh>
    <rPh sb="2" eb="4">
      <t>リュウリョウ</t>
    </rPh>
    <phoneticPr fontId="1"/>
  </si>
  <si>
    <t>=Q</t>
    <phoneticPr fontId="1"/>
  </si>
  <si>
    <t>cm3/min</t>
    <phoneticPr fontId="1"/>
  </si>
  <si>
    <t>溶媒平均滞留時間tR</t>
    <rPh sb="0" eb="2">
      <t>ヨウバイ</t>
    </rPh>
    <rPh sb="2" eb="4">
      <t>ヘイキン</t>
    </rPh>
    <rPh sb="4" eb="6">
      <t>タイリュウ</t>
    </rPh>
    <rPh sb="6" eb="8">
      <t>ジカン</t>
    </rPh>
    <phoneticPr fontId="1"/>
  </si>
  <si>
    <t>s</t>
    <phoneticPr fontId="1"/>
  </si>
  <si>
    <t>溶媒流速(線速度)　u=</t>
    <rPh sb="0" eb="2">
      <t>ヨウバイ</t>
    </rPh>
    <rPh sb="2" eb="4">
      <t>リュウソク</t>
    </rPh>
    <rPh sb="5" eb="6">
      <t>セン</t>
    </rPh>
    <rPh sb="6" eb="8">
      <t>ソクド</t>
    </rPh>
    <phoneticPr fontId="1"/>
  </si>
  <si>
    <t>interstitial velocity</t>
    <phoneticPr fontId="1"/>
  </si>
  <si>
    <t>superficial velocity</t>
    <phoneticPr fontId="1"/>
  </si>
  <si>
    <t>t0=</t>
    <phoneticPr fontId="1"/>
  </si>
  <si>
    <t>Wankatと橋本の式が同じであることを確認した ただしt0=tkとした</t>
    <rPh sb="7" eb="9">
      <t>ハシモト</t>
    </rPh>
    <rPh sb="10" eb="11">
      <t>シキ</t>
    </rPh>
    <rPh sb="12" eb="13">
      <t>オナ</t>
    </rPh>
    <rPh sb="20" eb="22">
      <t>カクニン</t>
    </rPh>
    <phoneticPr fontId="1"/>
  </si>
  <si>
    <t>CA~=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</si>
</sst>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0_ "/>
    <numFmt numFmtId="178" formatCode="0.000E+00"/>
    <numFmt numFmtId="179" formatCode="0.00_ "/>
  </numFmts>
  <fonts count="8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8" fontId="4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4" xfId="0" quotePrefix="1" applyFont="1" applyBorder="1">
      <alignment vertical="center"/>
    </xf>
    <xf numFmtId="17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1900643775460274"/>
          <c:y val="8.2666666666666666E-2"/>
          <c:w val="0.71482768043825018"/>
          <c:h val="0.6693354330708661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クロマト理論段モデル!$K$8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クロマト理論段モデル!$A$9:$A$39</c:f>
              <c:numCache>
                <c:formatCode>0.0_ 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</c:numCache>
            </c:numRef>
          </c:xVal>
          <c:yVal>
            <c:numRef>
              <c:f>クロマト理論段モデル!$C$9:$C$39</c:f>
              <c:numCache>
                <c:formatCode>0.0_ </c:formatCode>
                <c:ptCount val="31"/>
                <c:pt idx="0">
                  <c:v>0</c:v>
                </c:pt>
                <c:pt idx="1">
                  <c:v>1.279401553423597E-12</c:v>
                </c:pt>
                <c:pt idx="2">
                  <c:v>4.3876576743960285E-6</c:v>
                </c:pt>
                <c:pt idx="3">
                  <c:v>8.4928107685945733E-3</c:v>
                </c:pt>
                <c:pt idx="4">
                  <c:v>0.76896146210374483</c:v>
                </c:pt>
                <c:pt idx="5">
                  <c:v>13.002021763770065</c:v>
                </c:pt>
                <c:pt idx="6">
                  <c:v>76.062266342164605</c:v>
                </c:pt>
                <c:pt idx="7">
                  <c:v>213.91033477814298</c:v>
                </c:pt>
                <c:pt idx="8">
                  <c:v>351.93978499648546</c:v>
                </c:pt>
                <c:pt idx="9">
                  <c:v>384.48546242821379</c:v>
                </c:pt>
                <c:pt idx="10">
                  <c:v>304.10296442487845</c:v>
                </c:pt>
                <c:pt idx="11">
                  <c:v>185.21512257684191</c:v>
                </c:pt>
                <c:pt idx="12">
                  <c:v>90.912793378059135</c:v>
                </c:pt>
                <c:pt idx="13">
                  <c:v>37.22937456590531</c:v>
                </c:pt>
                <c:pt idx="14">
                  <c:v>13.06572410970691</c:v>
                </c:pt>
                <c:pt idx="15">
                  <c:v>4.0144242455146744</c:v>
                </c:pt>
                <c:pt idx="16">
                  <c:v>1.0985404579549685</c:v>
                </c:pt>
                <c:pt idx="17">
                  <c:v>0.27152788603051464</c:v>
                </c:pt>
                <c:pt idx="18">
                  <c:v>6.1330088425660324E-2</c:v>
                </c:pt>
                <c:pt idx="19">
                  <c:v>1.2782860765777978E-2</c:v>
                </c:pt>
                <c:pt idx="20">
                  <c:v>2.478907357861544E-3</c:v>
                </c:pt>
                <c:pt idx="21">
                  <c:v>4.5043076727512823E-4</c:v>
                </c:pt>
                <c:pt idx="22">
                  <c:v>7.7154642233078107E-5</c:v>
                </c:pt>
                <c:pt idx="23">
                  <c:v>1.2523971550792228E-5</c:v>
                </c:pt>
                <c:pt idx="24">
                  <c:v>1.9353369840769735E-6</c:v>
                </c:pt>
                <c:pt idx="25">
                  <c:v>2.858581064257104E-7</c:v>
                </c:pt>
                <c:pt idx="26">
                  <c:v>4.0500772776608782E-8</c:v>
                </c:pt>
                <c:pt idx="27">
                  <c:v>5.5215385203550594E-9</c:v>
                </c:pt>
                <c:pt idx="28">
                  <c:v>7.2636854434290807E-10</c:v>
                </c:pt>
                <c:pt idx="29">
                  <c:v>9.243621087566118E-11</c:v>
                </c:pt>
                <c:pt idx="30">
                  <c:v>1.1404934293984167E-11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433608"/>
        <c:axId val="373430080"/>
      </c:scatterChart>
      <c:valAx>
        <c:axId val="373433608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/>
                  <a:t>θ</a:t>
                </a:r>
              </a:p>
            </c:rich>
          </c:tx>
          <c:layout>
            <c:manualLayout>
              <c:xMode val="edge"/>
              <c:yMode val="edge"/>
              <c:x val="0.53941990681107799"/>
              <c:y val="0.864002953135093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30080"/>
        <c:crosses val="autoZero"/>
        <c:crossBetween val="midCat"/>
        <c:majorUnit val="1"/>
      </c:valAx>
      <c:valAx>
        <c:axId val="373430080"/>
        <c:scaling>
          <c:orientation val="minMax"/>
          <c:max val="4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cA(</a:t>
                </a:r>
                <a:r>
                  <a:rPr lang="el-GR" altLang="ja-JP"/>
                  <a:t>θ)</a:t>
                </a:r>
              </a:p>
            </c:rich>
          </c:tx>
          <c:layout>
            <c:manualLayout>
              <c:xMode val="edge"/>
              <c:yMode val="edge"/>
              <c:x val="1.6091208937865824E-3"/>
              <c:y val="0.324001049868766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33608"/>
        <c:crosses val="autoZero"/>
        <c:crossBetween val="midCat"/>
        <c:majorUnit val="100"/>
        <c:minorUnit val="50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744926963724324"/>
          <c:y val="7.1713461301839379E-2"/>
          <c:w val="0.7632971348914237"/>
          <c:h val="0.6587016762346937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クロマト理論段モデル!$K$8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クロマト理論段モデル!$A$9:$A$39</c:f>
              <c:numCache>
                <c:formatCode>0.0_ 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1.6</c:v>
                </c:pt>
                <c:pt idx="9">
                  <c:v>1.8</c:v>
                </c:pt>
                <c:pt idx="10">
                  <c:v>2</c:v>
                </c:pt>
                <c:pt idx="11">
                  <c:v>2.2000000000000002</c:v>
                </c:pt>
                <c:pt idx="12">
                  <c:v>2.4</c:v>
                </c:pt>
                <c:pt idx="13">
                  <c:v>2.6</c:v>
                </c:pt>
                <c:pt idx="14">
                  <c:v>2.8</c:v>
                </c:pt>
                <c:pt idx="15">
                  <c:v>3</c:v>
                </c:pt>
                <c:pt idx="16">
                  <c:v>3.2</c:v>
                </c:pt>
                <c:pt idx="17">
                  <c:v>3.4</c:v>
                </c:pt>
                <c:pt idx="18">
                  <c:v>3.6</c:v>
                </c:pt>
                <c:pt idx="19">
                  <c:v>3.8</c:v>
                </c:pt>
                <c:pt idx="20">
                  <c:v>4</c:v>
                </c:pt>
                <c:pt idx="21">
                  <c:v>4.2</c:v>
                </c:pt>
                <c:pt idx="22">
                  <c:v>4.4000000000000004</c:v>
                </c:pt>
                <c:pt idx="23">
                  <c:v>4.5999999999999996</c:v>
                </c:pt>
                <c:pt idx="24">
                  <c:v>4.8</c:v>
                </c:pt>
                <c:pt idx="25">
                  <c:v>5</c:v>
                </c:pt>
                <c:pt idx="26">
                  <c:v>5.2</c:v>
                </c:pt>
                <c:pt idx="27">
                  <c:v>5.4</c:v>
                </c:pt>
                <c:pt idx="28">
                  <c:v>5.6</c:v>
                </c:pt>
                <c:pt idx="29">
                  <c:v>5.8</c:v>
                </c:pt>
                <c:pt idx="30">
                  <c:v>6</c:v>
                </c:pt>
              </c:numCache>
            </c:numRef>
          </c:xVal>
          <c:yVal>
            <c:numRef>
              <c:f>クロマト理論段モデル!$B$9:$B$39</c:f>
              <c:numCache>
                <c:formatCode>0.000_ </c:formatCode>
                <c:ptCount val="31"/>
                <c:pt idx="0">
                  <c:v>0</c:v>
                </c:pt>
                <c:pt idx="1">
                  <c:v>6.9298785141189141E-15</c:v>
                </c:pt>
                <c:pt idx="2">
                  <c:v>2.3765747793366092E-8</c:v>
                </c:pt>
                <c:pt idx="3">
                  <c:v>4.6001309528092511E-5</c:v>
                </c:pt>
                <c:pt idx="4">
                  <c:v>4.1650797594849345E-3</c:v>
                </c:pt>
                <c:pt idx="5">
                  <c:v>7.0425450883460569E-2</c:v>
                </c:pt>
                <c:pt idx="6">
                  <c:v>0.41199126564233463</c:v>
                </c:pt>
                <c:pt idx="7">
                  <c:v>1.1586453283258116</c:v>
                </c:pt>
                <c:pt idx="8">
                  <c:v>1.9062818454334638</c:v>
                </c:pt>
                <c:pt idx="9">
                  <c:v>2.0825655072424203</c:v>
                </c:pt>
                <c:pt idx="10">
                  <c:v>1.6471737068073544</c:v>
                </c:pt>
                <c:pt idx="11">
                  <c:v>1.0032177114374643</c:v>
                </c:pt>
                <c:pt idx="12">
                  <c:v>0.4924291453322574</c:v>
                </c:pt>
                <c:pt idx="13">
                  <c:v>0.20165290733622615</c:v>
                </c:pt>
                <c:pt idx="14">
                  <c:v>7.0770494640227485E-2</c:v>
                </c:pt>
                <c:pt idx="15">
                  <c:v>2.1744128925830237E-2</c:v>
                </c:pt>
                <c:pt idx="16">
                  <c:v>5.9502443905130875E-3</c:v>
                </c:pt>
                <c:pt idx="17">
                  <c:v>1.4707307946842827E-3</c:v>
                </c:pt>
                <c:pt idx="18">
                  <c:v>3.3219442395758921E-4</c:v>
                </c:pt>
                <c:pt idx="19">
                  <c:v>6.923836533783643E-5</c:v>
                </c:pt>
                <c:pt idx="20">
                  <c:v>1.3427001703857055E-5</c:v>
                </c:pt>
                <c:pt idx="21">
                  <c:v>2.4397582509457325E-6</c:v>
                </c:pt>
                <c:pt idx="22">
                  <c:v>4.1790811965546763E-7</c:v>
                </c:pt>
                <c:pt idx="23">
                  <c:v>6.7836091904866119E-8</c:v>
                </c:pt>
                <c:pt idx="24">
                  <c:v>1.0482752774252929E-8</c:v>
                </c:pt>
                <c:pt idx="25">
                  <c:v>1.5483504334548606E-9</c:v>
                </c:pt>
                <c:pt idx="26">
                  <c:v>2.1937243574450151E-10</c:v>
                </c:pt>
                <c:pt idx="27">
                  <c:v>2.9907413395503184E-11</c:v>
                </c:pt>
                <c:pt idx="28">
                  <c:v>3.9343752204333621E-12</c:v>
                </c:pt>
                <c:pt idx="29">
                  <c:v>5.0068073620801887E-13</c:v>
                </c:pt>
                <c:pt idx="30">
                  <c:v>6.1774826603365249E-14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436352"/>
        <c:axId val="373430472"/>
      </c:scatterChart>
      <c:valAx>
        <c:axId val="373436352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l-GR" altLang="ja-JP"/>
                  <a:t>θ</a:t>
                </a:r>
              </a:p>
            </c:rich>
          </c:tx>
          <c:layout>
            <c:manualLayout>
              <c:xMode val="edge"/>
              <c:yMode val="edge"/>
              <c:x val="0.53719143750261678"/>
              <c:y val="0.8804819415392500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30472"/>
        <c:crosses val="autoZero"/>
        <c:crossBetween val="midCat"/>
        <c:majorUnit val="1"/>
      </c:valAx>
      <c:valAx>
        <c:axId val="373430472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E(</a:t>
                </a:r>
                <a:r>
                  <a:rPr lang="el-GR" altLang="ja-JP"/>
                  <a:t>θ)</a:t>
                </a:r>
              </a:p>
            </c:rich>
          </c:tx>
          <c:layout>
            <c:manualLayout>
              <c:xMode val="edge"/>
              <c:yMode val="edge"/>
              <c:x val="1.446284639430122E-2"/>
              <c:y val="0.330678738225148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73436352"/>
        <c:crosses val="autoZero"/>
        <c:crossBetween val="midCat"/>
        <c:majorUnit val="0.5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82103950821575"/>
          <c:y val="7.1428952035315324E-2"/>
          <c:w val="0.76964196653046113"/>
          <c:h val="0.7542282647195052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クロマト理論段モデル!$K$8</c:f>
              <c:strCache>
                <c:ptCount val="1"/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クロマト理論段モデル!$A$46:$A$76</c:f>
              <c:numCache>
                <c:formatCode>General</c:formatCode>
                <c:ptCount val="31"/>
                <c:pt idx="0">
                  <c:v>0</c:v>
                </c:pt>
                <c:pt idx="1">
                  <c:v>119.64584828906435</c:v>
                </c:pt>
                <c:pt idx="2">
                  <c:v>239.29169657812869</c:v>
                </c:pt>
                <c:pt idx="3">
                  <c:v>358.93754486719308</c:v>
                </c:pt>
                <c:pt idx="4">
                  <c:v>478.58339315625739</c:v>
                </c:pt>
                <c:pt idx="5">
                  <c:v>598.2292414453218</c:v>
                </c:pt>
                <c:pt idx="6">
                  <c:v>717.87508973438617</c:v>
                </c:pt>
                <c:pt idx="7">
                  <c:v>837.52093802345053</c:v>
                </c:pt>
                <c:pt idx="8">
                  <c:v>957.16678631251477</c:v>
                </c:pt>
                <c:pt idx="9">
                  <c:v>1076.8126346015792</c:v>
                </c:pt>
                <c:pt idx="10">
                  <c:v>1196.4584828906436</c:v>
                </c:pt>
                <c:pt idx="11">
                  <c:v>1316.104331179708</c:v>
                </c:pt>
                <c:pt idx="12">
                  <c:v>1435.7501794687723</c:v>
                </c:pt>
                <c:pt idx="13">
                  <c:v>1555.3960277578367</c:v>
                </c:pt>
                <c:pt idx="14">
                  <c:v>1675.0418760469011</c:v>
                </c:pt>
                <c:pt idx="15">
                  <c:v>1794.6877243359654</c:v>
                </c:pt>
                <c:pt idx="16">
                  <c:v>1914.3335726250295</c:v>
                </c:pt>
                <c:pt idx="17">
                  <c:v>2033.9794209140939</c:v>
                </c:pt>
                <c:pt idx="18">
                  <c:v>2153.6252692031585</c:v>
                </c:pt>
                <c:pt idx="19">
                  <c:v>2273.2711174922224</c:v>
                </c:pt>
                <c:pt idx="20">
                  <c:v>2392.9169657812872</c:v>
                </c:pt>
                <c:pt idx="21">
                  <c:v>2512.5628140703516</c:v>
                </c:pt>
                <c:pt idx="22">
                  <c:v>2632.2086623594159</c:v>
                </c:pt>
                <c:pt idx="23">
                  <c:v>2751.8545106484798</c:v>
                </c:pt>
                <c:pt idx="24">
                  <c:v>2871.5003589375447</c:v>
                </c:pt>
                <c:pt idx="25">
                  <c:v>2991.1462072266086</c:v>
                </c:pt>
                <c:pt idx="26">
                  <c:v>3110.7920555156734</c:v>
                </c:pt>
                <c:pt idx="27">
                  <c:v>3230.4379038047377</c:v>
                </c:pt>
                <c:pt idx="28">
                  <c:v>3350.0837520938021</c:v>
                </c:pt>
                <c:pt idx="29">
                  <c:v>3469.729600382866</c:v>
                </c:pt>
                <c:pt idx="30">
                  <c:v>3589.3754486719308</c:v>
                </c:pt>
              </c:numCache>
            </c:numRef>
          </c:xVal>
          <c:yVal>
            <c:numRef>
              <c:f>クロマト理論段モデル!$B$46:$B$76</c:f>
              <c:numCache>
                <c:formatCode>General</c:formatCode>
                <c:ptCount val="31"/>
                <c:pt idx="0">
                  <c:v>0</c:v>
                </c:pt>
                <c:pt idx="1">
                  <c:v>1.279401553423597E-12</c:v>
                </c:pt>
                <c:pt idx="2">
                  <c:v>4.3876576743960285E-6</c:v>
                </c:pt>
                <c:pt idx="3">
                  <c:v>8.4928107685945733E-3</c:v>
                </c:pt>
                <c:pt idx="4">
                  <c:v>0.76896146210374483</c:v>
                </c:pt>
                <c:pt idx="5">
                  <c:v>13.002021763770065</c:v>
                </c:pt>
                <c:pt idx="6">
                  <c:v>76.062266342164605</c:v>
                </c:pt>
                <c:pt idx="7">
                  <c:v>213.91033477814298</c:v>
                </c:pt>
                <c:pt idx="8">
                  <c:v>351.93978499648546</c:v>
                </c:pt>
                <c:pt idx="9">
                  <c:v>384.48546242821379</c:v>
                </c:pt>
                <c:pt idx="10">
                  <c:v>304.10296442487845</c:v>
                </c:pt>
                <c:pt idx="11">
                  <c:v>185.21512257684191</c:v>
                </c:pt>
                <c:pt idx="12">
                  <c:v>90.912793378059135</c:v>
                </c:pt>
                <c:pt idx="13">
                  <c:v>37.22937456590531</c:v>
                </c:pt>
                <c:pt idx="14">
                  <c:v>13.06572410970691</c:v>
                </c:pt>
                <c:pt idx="15">
                  <c:v>4.0144242455146744</c:v>
                </c:pt>
                <c:pt idx="16">
                  <c:v>1.0985404579549685</c:v>
                </c:pt>
                <c:pt idx="17">
                  <c:v>0.27152788603051464</c:v>
                </c:pt>
                <c:pt idx="18">
                  <c:v>6.1330088425660324E-2</c:v>
                </c:pt>
                <c:pt idx="19">
                  <c:v>1.2782860765777978E-2</c:v>
                </c:pt>
                <c:pt idx="20">
                  <c:v>2.478907357861544E-3</c:v>
                </c:pt>
                <c:pt idx="21">
                  <c:v>4.5043076727512823E-4</c:v>
                </c:pt>
                <c:pt idx="22">
                  <c:v>7.7154642233078107E-5</c:v>
                </c:pt>
                <c:pt idx="23">
                  <c:v>1.2523971550792228E-5</c:v>
                </c:pt>
                <c:pt idx="24">
                  <c:v>1.9353369840769735E-6</c:v>
                </c:pt>
                <c:pt idx="25">
                  <c:v>2.858581064257104E-7</c:v>
                </c:pt>
                <c:pt idx="26">
                  <c:v>4.0500772776608782E-8</c:v>
                </c:pt>
                <c:pt idx="27">
                  <c:v>5.5215385203550594E-9</c:v>
                </c:pt>
                <c:pt idx="28">
                  <c:v>7.2636854434290807E-10</c:v>
                </c:pt>
                <c:pt idx="29">
                  <c:v>9.243621087566118E-11</c:v>
                </c:pt>
                <c:pt idx="30">
                  <c:v>1.1404934293984167E-11</c:v>
                </c:pt>
              </c:numCache>
            </c:numRef>
          </c:yVal>
          <c:smooth val="1"/>
        </c:ser>
        <c:ser>
          <c:idx val="1"/>
          <c:order val="1"/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クロマト理論段モデル!$U$4:$U$34</c:f>
              <c:numCache>
                <c:formatCode>General</c:formatCode>
                <c:ptCount val="31"/>
              </c:numCache>
            </c:numRef>
          </c:xVal>
          <c:yVal>
            <c:numRef>
              <c:f>クロマト理論段モデル!$V$4:$V$34</c:f>
              <c:numCache>
                <c:formatCode>General</c:formatCode>
                <c:ptCount val="31"/>
              </c:numCache>
            </c:numRef>
          </c:yVal>
          <c:smooth val="1"/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クロマト理論段モデル!$U$36:$U$37</c:f>
              <c:numCache>
                <c:formatCode>General</c:formatCode>
                <c:ptCount val="2"/>
              </c:numCache>
            </c:numRef>
          </c:xVal>
          <c:yVal>
            <c:numRef>
              <c:f>クロマト理論段モデル!$V$36:$V$37</c:f>
              <c:numCache>
                <c:formatCode>General</c:formatCode>
                <c:ptCount val="2"/>
              </c:numCache>
            </c:numRef>
          </c:yVal>
          <c:smooth val="0"/>
        </c:ser>
        <c:ser>
          <c:idx val="3"/>
          <c:order val="3"/>
          <c:spPr>
            <a:ln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 w="3175">
                <a:solidFill>
                  <a:srgbClr val="000000"/>
                </a:solidFill>
              </a:ln>
            </c:spPr>
          </c:marker>
          <c:xVal>
            <c:numRef>
              <c:f>クロマト理論段モデル!$Y$4:$Y$16</c:f>
              <c:numCache>
                <c:formatCode>General</c:formatCode>
                <c:ptCount val="13"/>
                <c:pt idx="0">
                  <c:v>480</c:v>
                </c:pt>
                <c:pt idx="1">
                  <c:v>600</c:v>
                </c:pt>
                <c:pt idx="2">
                  <c:v>720</c:v>
                </c:pt>
                <c:pt idx="3">
                  <c:v>840</c:v>
                </c:pt>
                <c:pt idx="4">
                  <c:v>960</c:v>
                </c:pt>
                <c:pt idx="5">
                  <c:v>1080</c:v>
                </c:pt>
                <c:pt idx="6">
                  <c:v>1200</c:v>
                </c:pt>
                <c:pt idx="7">
                  <c:v>1320</c:v>
                </c:pt>
                <c:pt idx="8">
                  <c:v>1440</c:v>
                </c:pt>
                <c:pt idx="9">
                  <c:v>1560</c:v>
                </c:pt>
                <c:pt idx="10">
                  <c:v>1680</c:v>
                </c:pt>
                <c:pt idx="11">
                  <c:v>1800</c:v>
                </c:pt>
                <c:pt idx="12">
                  <c:v>1920</c:v>
                </c:pt>
              </c:numCache>
            </c:numRef>
          </c:xVal>
          <c:yVal>
            <c:numRef>
              <c:f>クロマト理論段モデル!$Z$4:$Z$16</c:f>
              <c:numCache>
                <c:formatCode>General</c:formatCode>
                <c:ptCount val="13"/>
                <c:pt idx="0">
                  <c:v>0</c:v>
                </c:pt>
                <c:pt idx="1">
                  <c:v>0.8</c:v>
                </c:pt>
                <c:pt idx="2">
                  <c:v>62.4</c:v>
                </c:pt>
                <c:pt idx="3">
                  <c:v>223.20000000000002</c:v>
                </c:pt>
                <c:pt idx="4">
                  <c:v>358.40000000000003</c:v>
                </c:pt>
                <c:pt idx="5">
                  <c:v>371.6</c:v>
                </c:pt>
                <c:pt idx="6">
                  <c:v>289.2</c:v>
                </c:pt>
                <c:pt idx="7">
                  <c:v>182.8</c:v>
                </c:pt>
                <c:pt idx="8">
                  <c:v>98.8</c:v>
                </c:pt>
                <c:pt idx="9">
                  <c:v>46.800000000000004</c:v>
                </c:pt>
                <c:pt idx="10">
                  <c:v>20</c:v>
                </c:pt>
                <c:pt idx="11">
                  <c:v>7.6</c:v>
                </c:pt>
                <c:pt idx="12">
                  <c:v>0</c:v>
                </c:pt>
              </c:numCache>
            </c:numRef>
          </c:yVal>
          <c:smooth val="1"/>
        </c:ser>
        <c:ser>
          <c:idx val="4"/>
          <c:order val="4"/>
          <c:spPr>
            <a:ln w="63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クロマト理論段モデル!$Y$20:$Y$21</c:f>
              <c:numCache>
                <c:formatCode>General</c:formatCode>
                <c:ptCount val="2"/>
                <c:pt idx="0">
                  <c:v>596.6</c:v>
                </c:pt>
                <c:pt idx="1">
                  <c:v>596.6</c:v>
                </c:pt>
              </c:numCache>
            </c:numRef>
          </c:xVal>
          <c:yVal>
            <c:numRef>
              <c:f>クロマト理論段モデル!$Z$20:$Z$21</c:f>
              <c:numCache>
                <c:formatCode>General</c:formatCode>
                <c:ptCount val="2"/>
                <c:pt idx="0">
                  <c:v>0</c:v>
                </c:pt>
                <c:pt idx="1">
                  <c:v>600</c:v>
                </c:pt>
              </c:numCache>
            </c:numRef>
          </c:yVal>
          <c:smooth val="1"/>
        </c:ser>
        <c:ser>
          <c:idx val="5"/>
          <c:order val="5"/>
          <c:spPr>
            <a:ln w="31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クロマト理論段モデル!$C$46:$C$76</c:f>
              <c:numCache>
                <c:formatCode>General</c:formatCode>
                <c:ptCount val="31"/>
                <c:pt idx="0">
                  <c:v>0</c:v>
                </c:pt>
                <c:pt idx="1">
                  <c:v>119.64584828906435</c:v>
                </c:pt>
                <c:pt idx="2">
                  <c:v>239.29169657812869</c:v>
                </c:pt>
                <c:pt idx="3">
                  <c:v>358.93754486719308</c:v>
                </c:pt>
                <c:pt idx="4">
                  <c:v>478.58339315625739</c:v>
                </c:pt>
                <c:pt idx="5">
                  <c:v>598.2292414453218</c:v>
                </c:pt>
                <c:pt idx="6">
                  <c:v>717.87508973438617</c:v>
                </c:pt>
                <c:pt idx="7">
                  <c:v>837.52093802345053</c:v>
                </c:pt>
                <c:pt idx="8">
                  <c:v>957.16678631251477</c:v>
                </c:pt>
                <c:pt idx="9">
                  <c:v>1076.8126346015792</c:v>
                </c:pt>
                <c:pt idx="10">
                  <c:v>1196.4584828906436</c:v>
                </c:pt>
                <c:pt idx="11">
                  <c:v>1316.104331179708</c:v>
                </c:pt>
                <c:pt idx="12">
                  <c:v>1435.7501794687723</c:v>
                </c:pt>
                <c:pt idx="13">
                  <c:v>1555.3960277578367</c:v>
                </c:pt>
                <c:pt idx="14">
                  <c:v>1675.0418760469011</c:v>
                </c:pt>
                <c:pt idx="15">
                  <c:v>1794.6877243359654</c:v>
                </c:pt>
                <c:pt idx="16">
                  <c:v>1914.3335726250295</c:v>
                </c:pt>
                <c:pt idx="17">
                  <c:v>2033.9794209140939</c:v>
                </c:pt>
                <c:pt idx="18">
                  <c:v>2153.6252692031585</c:v>
                </c:pt>
                <c:pt idx="19">
                  <c:v>2273.2711174922224</c:v>
                </c:pt>
                <c:pt idx="20">
                  <c:v>2392.9169657812872</c:v>
                </c:pt>
                <c:pt idx="21">
                  <c:v>2512.5628140703516</c:v>
                </c:pt>
                <c:pt idx="22">
                  <c:v>2632.2086623594159</c:v>
                </c:pt>
                <c:pt idx="23">
                  <c:v>2751.8545106484798</c:v>
                </c:pt>
                <c:pt idx="24">
                  <c:v>2871.5003589375447</c:v>
                </c:pt>
                <c:pt idx="25">
                  <c:v>2991.1462072266086</c:v>
                </c:pt>
                <c:pt idx="26">
                  <c:v>3110.7920555156734</c:v>
                </c:pt>
                <c:pt idx="27">
                  <c:v>3230.4379038047377</c:v>
                </c:pt>
                <c:pt idx="28">
                  <c:v>3350.0837520938021</c:v>
                </c:pt>
                <c:pt idx="29">
                  <c:v>3469.729600382866</c:v>
                </c:pt>
                <c:pt idx="30">
                  <c:v>3589.3754486719308</c:v>
                </c:pt>
              </c:numCache>
            </c:numRef>
          </c:xVal>
          <c:yVal>
            <c:numRef>
              <c:f>クロマト理論段モデル!$D$46:$D$76</c:f>
              <c:numCache>
                <c:formatCode>General</c:formatCode>
                <c:ptCount val="31"/>
                <c:pt idx="0">
                  <c:v>0</c:v>
                </c:pt>
                <c:pt idx="1">
                  <c:v>1.4332239972256141E-16</c:v>
                </c:pt>
                <c:pt idx="2">
                  <c:v>1.2357245691591399E-9</c:v>
                </c:pt>
                <c:pt idx="3">
                  <c:v>6.0134283422279844E-6</c:v>
                </c:pt>
                <c:pt idx="4">
                  <c:v>1.3688536398267334E-3</c:v>
                </c:pt>
                <c:pt idx="5">
                  <c:v>5.8189560423455702E-2</c:v>
                </c:pt>
                <c:pt idx="6">
                  <c:v>0.85582544942331795</c:v>
                </c:pt>
                <c:pt idx="7">
                  <c:v>6.0510320099334107</c:v>
                </c:pt>
                <c:pt idx="8">
                  <c:v>25.029247620616403</c:v>
                </c:pt>
                <c:pt idx="9">
                  <c:v>68.744997684960936</c:v>
                </c:pt>
                <c:pt idx="10">
                  <c:v>136.69844659473142</c:v>
                </c:pt>
                <c:pt idx="11">
                  <c:v>209.31536852501171</c:v>
                </c:pt>
                <c:pt idx="12">
                  <c:v>258.30417328296619</c:v>
                </c:pt>
                <c:pt idx="13">
                  <c:v>265.93402619920448</c:v>
                </c:pt>
                <c:pt idx="14">
                  <c:v>234.64072915414869</c:v>
                </c:pt>
                <c:pt idx="15">
                  <c:v>181.24871261018649</c:v>
                </c:pt>
                <c:pt idx="16">
                  <c:v>124.69512279906014</c:v>
                </c:pt>
                <c:pt idx="17">
                  <c:v>77.487133844944921</c:v>
                </c:pt>
                <c:pt idx="18">
                  <c:v>44.001805515168954</c:v>
                </c:pt>
                <c:pt idx="19">
                  <c:v>23.05720773446961</c:v>
                </c:pt>
                <c:pt idx="20">
                  <c:v>11.241407675025489</c:v>
                </c:pt>
                <c:pt idx="21">
                  <c:v>5.1353517577000485</c:v>
                </c:pt>
                <c:pt idx="22">
                  <c:v>2.2114949825582793</c:v>
                </c:pt>
                <c:pt idx="23">
                  <c:v>0.90250105154374116</c:v>
                </c:pt>
                <c:pt idx="24">
                  <c:v>0.3506258954845996</c:v>
                </c:pt>
                <c:pt idx="25">
                  <c:v>0.13020259855657212</c:v>
                </c:pt>
                <c:pt idx="26">
                  <c:v>4.6378232859428943E-2</c:v>
                </c:pt>
                <c:pt idx="27">
                  <c:v>1.5896178863703144E-2</c:v>
                </c:pt>
                <c:pt idx="28">
                  <c:v>5.2574047200030071E-3</c:v>
                </c:pt>
                <c:pt idx="29">
                  <c:v>1.6820475327998464E-3</c:v>
                </c:pt>
                <c:pt idx="30">
                  <c:v>5.2175985982974289E-4</c:v>
                </c:pt>
              </c:numCache>
            </c:numRef>
          </c:yVal>
          <c:smooth val="1"/>
        </c:ser>
        <c:ser>
          <c:idx val="6"/>
          <c:order val="6"/>
          <c:spPr>
            <a:ln w="31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クロマト理論段モデル!$E$46:$E$76</c:f>
              <c:numCache>
                <c:formatCode>General</c:formatCode>
                <c:ptCount val="31"/>
                <c:pt idx="0">
                  <c:v>0</c:v>
                </c:pt>
                <c:pt idx="1">
                  <c:v>119.64584828906435</c:v>
                </c:pt>
                <c:pt idx="2">
                  <c:v>239.29169657812869</c:v>
                </c:pt>
                <c:pt idx="3">
                  <c:v>358.93754486719308</c:v>
                </c:pt>
                <c:pt idx="4">
                  <c:v>478.58339315625739</c:v>
                </c:pt>
                <c:pt idx="5">
                  <c:v>598.2292414453218</c:v>
                </c:pt>
                <c:pt idx="6">
                  <c:v>717.87508973438617</c:v>
                </c:pt>
                <c:pt idx="7">
                  <c:v>837.52093802345053</c:v>
                </c:pt>
                <c:pt idx="8">
                  <c:v>957.16678631251477</c:v>
                </c:pt>
                <c:pt idx="9">
                  <c:v>1076.8126346015792</c:v>
                </c:pt>
                <c:pt idx="10">
                  <c:v>1196.4584828906436</c:v>
                </c:pt>
                <c:pt idx="11">
                  <c:v>1316.104331179708</c:v>
                </c:pt>
                <c:pt idx="12">
                  <c:v>1435.7501794687723</c:v>
                </c:pt>
                <c:pt idx="13">
                  <c:v>1555.3960277578367</c:v>
                </c:pt>
                <c:pt idx="14">
                  <c:v>1675.0418760469011</c:v>
                </c:pt>
                <c:pt idx="15">
                  <c:v>1794.6877243359654</c:v>
                </c:pt>
                <c:pt idx="16">
                  <c:v>1914.3335726250295</c:v>
                </c:pt>
                <c:pt idx="17">
                  <c:v>2033.9794209140939</c:v>
                </c:pt>
                <c:pt idx="18">
                  <c:v>2153.6252692031585</c:v>
                </c:pt>
                <c:pt idx="19">
                  <c:v>2273.2711174922224</c:v>
                </c:pt>
                <c:pt idx="20">
                  <c:v>2392.9169657812872</c:v>
                </c:pt>
                <c:pt idx="21">
                  <c:v>2512.5628140703516</c:v>
                </c:pt>
                <c:pt idx="22">
                  <c:v>2632.2086623594159</c:v>
                </c:pt>
                <c:pt idx="23">
                  <c:v>2751.8545106484798</c:v>
                </c:pt>
                <c:pt idx="24">
                  <c:v>2871.5003589375447</c:v>
                </c:pt>
                <c:pt idx="25">
                  <c:v>2991.1462072266086</c:v>
                </c:pt>
                <c:pt idx="26">
                  <c:v>3110.7920555156734</c:v>
                </c:pt>
                <c:pt idx="27">
                  <c:v>3230.4379038047377</c:v>
                </c:pt>
                <c:pt idx="28">
                  <c:v>3350.0837520938021</c:v>
                </c:pt>
                <c:pt idx="29">
                  <c:v>3469.729600382866</c:v>
                </c:pt>
                <c:pt idx="30">
                  <c:v>3589.3754486719308</c:v>
                </c:pt>
              </c:numCache>
            </c:numRef>
          </c:xVal>
          <c:yVal>
            <c:numRef>
              <c:f>クロマト理論段モデル!$F$46:$F$76</c:f>
              <c:numCache>
                <c:formatCode>General</c:formatCode>
                <c:ptCount val="31"/>
                <c:pt idx="0">
                  <c:v>0</c:v>
                </c:pt>
                <c:pt idx="1">
                  <c:v>1.2450031919602616E-25</c:v>
                </c:pt>
                <c:pt idx="2">
                  <c:v>2.8436329670720835E-13</c:v>
                </c:pt>
                <c:pt idx="3">
                  <c:v>4.9043168690752863E-7</c:v>
                </c:pt>
                <c:pt idx="4">
                  <c:v>2.6351776848690923E-3</c:v>
                </c:pt>
                <c:pt idx="5">
                  <c:v>0.59928558247069741</c:v>
                </c:pt>
                <c:pt idx="6">
                  <c:v>18.439458957574427</c:v>
                </c:pt>
                <c:pt idx="7">
                  <c:v>142.68363142854227</c:v>
                </c:pt>
                <c:pt idx="8">
                  <c:v>401.98777331474537</c:v>
                </c:pt>
                <c:pt idx="9">
                  <c:v>523.5036716100451</c:v>
                </c:pt>
                <c:pt idx="10">
                  <c:v>370.91129400057849</c:v>
                </c:pt>
                <c:pt idx="11">
                  <c:v>160.59976976035966</c:v>
                </c:pt>
                <c:pt idx="12">
                  <c:v>46.303912630044401</c:v>
                </c:pt>
                <c:pt idx="13">
                  <c:v>9.4884262153390004</c:v>
                </c:pt>
                <c:pt idx="14">
                  <c:v>1.453707255482134</c:v>
                </c:pt>
                <c:pt idx="15">
                  <c:v>0.17334375160487805</c:v>
                </c:pt>
                <c:pt idx="16">
                  <c:v>1.6616859050620485E-2</c:v>
                </c:pt>
                <c:pt idx="17">
                  <c:v>1.3149226960618174E-3</c:v>
                </c:pt>
                <c:pt idx="18">
                  <c:v>8.7798907539837079E-5</c:v>
                </c:pt>
                <c:pt idx="19">
                  <c:v>5.0384400656787867E-6</c:v>
                </c:pt>
                <c:pt idx="20">
                  <c:v>2.5239033828525741E-7</c:v>
                </c:pt>
                <c:pt idx="21">
                  <c:v>1.1183601102426344E-8</c:v>
                </c:pt>
                <c:pt idx="22">
                  <c:v>4.4338487550532864E-10</c:v>
                </c:pt>
                <c:pt idx="23">
                  <c:v>1.5884251957478037E-11</c:v>
                </c:pt>
                <c:pt idx="24">
                  <c:v>5.1866499039518191E-13</c:v>
                </c:pt>
                <c:pt idx="25">
                  <c:v>1.5553559806055398E-14</c:v>
                </c:pt>
                <c:pt idx="26">
                  <c:v>4.3121783736508292E-16</c:v>
                </c:pt>
                <c:pt idx="27">
                  <c:v>1.1118863494744487E-17</c:v>
                </c:pt>
                <c:pt idx="28">
                  <c:v>2.6804812798798867E-19</c:v>
                </c:pt>
                <c:pt idx="29">
                  <c:v>6.0702199522675228E-21</c:v>
                </c:pt>
                <c:pt idx="30">
                  <c:v>1.2968128347846548E-22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434392"/>
        <c:axId val="373432040"/>
      </c:scatterChart>
      <c:valAx>
        <c:axId val="373434392"/>
        <c:scaling>
          <c:orientation val="minMax"/>
          <c:max val="2500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 sz="1200">
                    <a:latin typeface="Arial" panose="020B0604020202020204" pitchFamily="34" charset="0"/>
                    <a:cs typeface="Arial" panose="020B0604020202020204" pitchFamily="34" charset="0"/>
                  </a:rPr>
                  <a:t>t [s]</a:t>
                </a:r>
              </a:p>
            </c:rich>
          </c:tx>
          <c:layout>
            <c:manualLayout>
              <c:xMode val="edge"/>
              <c:yMode val="edge"/>
              <c:x val="0.48359488205184725"/>
              <c:y val="0.91206128096182959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373432040"/>
        <c:crosses val="autoZero"/>
        <c:crossBetween val="midCat"/>
        <c:majorUnit val="500"/>
        <c:minorUnit val="100"/>
      </c:valAx>
      <c:valAx>
        <c:axId val="373432040"/>
        <c:scaling>
          <c:orientation val="minMax"/>
          <c:max val="6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c</a:t>
                </a:r>
                <a:r>
                  <a:rPr lang="ja-JP" altLang="en-US" sz="1100" b="0" i="0" u="none" strike="noStrike" baseline="-25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A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 [mol/m</a:t>
                </a:r>
                <a:r>
                  <a:rPr lang="ja-JP" altLang="en-US" sz="1100" b="0" i="0" u="none" strike="noStrike" baseline="3000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3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]</a:t>
                </a:r>
              </a:p>
            </c:rich>
          </c:tx>
          <c:layout>
            <c:manualLayout>
              <c:xMode val="edge"/>
              <c:yMode val="edge"/>
              <c:x val="7.3974902993033571E-4"/>
              <c:y val="0.24724889186233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373434392"/>
        <c:crosses val="autoZero"/>
        <c:crossBetween val="midCat"/>
        <c:majorUnit val="100"/>
        <c:minorUnit val="50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橋本例題3.1!$G$6:$G$17</c:f>
              <c:numCache>
                <c:formatCode>General</c:formatCode>
                <c:ptCount val="12"/>
                <c:pt idx="0">
                  <c:v>600</c:v>
                </c:pt>
                <c:pt idx="1">
                  <c:v>720</c:v>
                </c:pt>
                <c:pt idx="2">
                  <c:v>840</c:v>
                </c:pt>
                <c:pt idx="3">
                  <c:v>960</c:v>
                </c:pt>
                <c:pt idx="4">
                  <c:v>1080</c:v>
                </c:pt>
                <c:pt idx="5">
                  <c:v>1200</c:v>
                </c:pt>
                <c:pt idx="6">
                  <c:v>1320</c:v>
                </c:pt>
                <c:pt idx="7">
                  <c:v>1440</c:v>
                </c:pt>
                <c:pt idx="8">
                  <c:v>1560</c:v>
                </c:pt>
                <c:pt idx="9">
                  <c:v>1680</c:v>
                </c:pt>
                <c:pt idx="10">
                  <c:v>1800</c:v>
                </c:pt>
                <c:pt idx="11">
                  <c:v>1920</c:v>
                </c:pt>
              </c:numCache>
            </c:numRef>
          </c:xVal>
          <c:yVal>
            <c:numRef>
              <c:f>橋本例題3.1!$I$6:$I$17</c:f>
              <c:numCache>
                <c:formatCode>General</c:formatCode>
                <c:ptCount val="12"/>
                <c:pt idx="0">
                  <c:v>0.8</c:v>
                </c:pt>
                <c:pt idx="1">
                  <c:v>62.4</c:v>
                </c:pt>
                <c:pt idx="2">
                  <c:v>223.20000000000002</c:v>
                </c:pt>
                <c:pt idx="3">
                  <c:v>358.40000000000003</c:v>
                </c:pt>
                <c:pt idx="4">
                  <c:v>371.6</c:v>
                </c:pt>
                <c:pt idx="5">
                  <c:v>289.2</c:v>
                </c:pt>
                <c:pt idx="6">
                  <c:v>182.8</c:v>
                </c:pt>
                <c:pt idx="7">
                  <c:v>98.8</c:v>
                </c:pt>
                <c:pt idx="8">
                  <c:v>46.800000000000004</c:v>
                </c:pt>
                <c:pt idx="9">
                  <c:v>20</c:v>
                </c:pt>
                <c:pt idx="10">
                  <c:v>7.6</c:v>
                </c:pt>
                <c:pt idx="1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429296"/>
        <c:axId val="367852416"/>
      </c:scatterChart>
      <c:valAx>
        <c:axId val="37342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 [s]</a:t>
                </a:r>
                <a:endParaRPr 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67852416"/>
        <c:crosses val="autoZero"/>
        <c:crossBetween val="midCat"/>
      </c:valAx>
      <c:valAx>
        <c:axId val="36785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/>
                  <a:t>cA [mol/m3]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2965123816932453E-2"/>
              <c:y val="0.304907103708372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73429296"/>
        <c:crosses val="autoZero"/>
        <c:crossBetween val="midCat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461010</xdr:colOff>
      <xdr:row>13</xdr:row>
      <xdr:rowOff>144780</xdr:rowOff>
    </xdr:from>
    <xdr:to>
      <xdr:col>19</xdr:col>
      <xdr:colOff>346710</xdr:colOff>
      <xdr:row>26</xdr:row>
      <xdr:rowOff>68580</xdr:rowOff>
    </xdr:to>
    <xdr:graphicFrame macro="">
      <xdr:nvGraphicFramePr>
        <xdr:cNvPr id="102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445770</xdr:colOff>
      <xdr:row>0</xdr:row>
      <xdr:rowOff>0</xdr:rowOff>
    </xdr:from>
    <xdr:to>
      <xdr:col>19</xdr:col>
      <xdr:colOff>346710</xdr:colOff>
      <xdr:row>12</xdr:row>
      <xdr:rowOff>83820</xdr:rowOff>
    </xdr:to>
    <xdr:graphicFrame macro="">
      <xdr:nvGraphicFramePr>
        <xdr:cNvPr id="1035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727711</xdr:colOff>
      <xdr:row>17</xdr:row>
      <xdr:rowOff>135254</xdr:rowOff>
    </xdr:from>
    <xdr:to>
      <xdr:col>10</xdr:col>
      <xdr:colOff>104775</xdr:colOff>
      <xdr:row>35</xdr:row>
      <xdr:rowOff>144779</xdr:rowOff>
    </xdr:to>
    <xdr:graphicFrame macro="">
      <xdr:nvGraphicFramePr>
        <xdr:cNvPr id="1036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0.58642</cdr:x>
      <cdr:y>0.12468</cdr:y>
    </cdr:from>
    <cdr:to>
      <cdr:x>0.79912</cdr:x>
      <cdr:y>0.19032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7009" y="343222"/>
          <a:ext cx="771493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K=0.5 N=27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0.51253</cdr:x>
      <cdr:y>0.21107</cdr:y>
    </cdr:from>
    <cdr:to>
      <cdr:x>0.60609</cdr:x>
      <cdr:y>0.36826</cdr:y>
    </cdr:to>
    <cdr:sp macro="" textlink="">
      <cdr:nvSpPr>
        <cdr:cNvPr id="512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859015" y="581026"/>
          <a:ext cx="339354" cy="4326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0.54927</cdr:x>
      <cdr:y>0.31142</cdr:y>
    </cdr:from>
    <cdr:to>
      <cdr:x>0.6166</cdr:x>
      <cdr:y>0.40066</cdr:y>
    </cdr:to>
    <cdr:sp macro="" textlink="">
      <cdr:nvSpPr>
        <cdr:cNvPr id="512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992267" y="857251"/>
          <a:ext cx="244201" cy="245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0.3047</cdr:x>
      <cdr:y>0.08344</cdr:y>
    </cdr:from>
    <cdr:to>
      <cdr:x>0.342</cdr:x>
      <cdr:y>0.15446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5177" y="229691"/>
          <a:ext cx="135293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t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0.62318</cdr:x>
      <cdr:y>0.24925</cdr:y>
    </cdr:from>
    <cdr:to>
      <cdr:x>0.83588</cdr:x>
      <cdr:y>0.31489</cdr:y>
    </cdr:to>
    <cdr:sp macro="" textlink="">
      <cdr:nvSpPr>
        <cdr:cNvPr id="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0359" y="686122"/>
          <a:ext cx="771493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K=0.5 N=50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0.67532</cdr:x>
      <cdr:y>0.42215</cdr:y>
    </cdr:from>
    <cdr:to>
      <cdr:x>0.74265</cdr:x>
      <cdr:y>0.51139</cdr:y>
    </cdr:to>
    <cdr:sp macro="" textlink="">
      <cdr:nvSpPr>
        <cdr:cNvPr id="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449467" y="1162051"/>
          <a:ext cx="244201" cy="245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0.6757</cdr:x>
      <cdr:y>0.34614</cdr:y>
    </cdr:from>
    <cdr:to>
      <cdr:x>0.85597</cdr:x>
      <cdr:y>0.41178</cdr:y>
    </cdr:to>
    <cdr:sp macro="" textlink="">
      <cdr:nvSpPr>
        <cdr:cNvPr id="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0859" y="952822"/>
          <a:ext cx="653833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K=1 N=27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57150</xdr:rowOff>
    </xdr:from>
    <xdr:to>
      <xdr:col>7</xdr:col>
      <xdr:colOff>154305</xdr:colOff>
      <xdr:row>33</xdr:row>
      <xdr:rowOff>121920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76"/>
  <sheetViews>
    <sheetView tabSelected="1" workbookViewId="0">
      <selection activeCell="E2" sqref="E2"/>
    </sheetView>
  </sheetViews>
  <sheetFormatPr defaultColWidth="9.28515625" defaultRowHeight="12"/>
  <cols>
    <col min="1" max="1" width="12.42578125" style="1" customWidth="1"/>
    <col min="2" max="2" width="10.85546875" style="1" customWidth="1"/>
    <col min="3" max="3" width="14.7109375" style="1" customWidth="1"/>
    <col min="4" max="4" width="11.85546875" style="1" customWidth="1"/>
    <col min="5" max="5" width="15.42578125" style="1" bestFit="1" customWidth="1"/>
    <col min="6" max="6" width="13.7109375" style="1" customWidth="1"/>
    <col min="7" max="7" width="22.42578125" style="1" customWidth="1"/>
    <col min="8" max="8" width="11.7109375" style="1" customWidth="1"/>
    <col min="9" max="9" width="17.85546875" style="1" customWidth="1"/>
    <col min="10" max="10" width="9.28515625" style="1"/>
    <col min="11" max="11" width="13.28515625" style="1" customWidth="1"/>
    <col min="12" max="12" width="9.28515625" style="1"/>
    <col min="13" max="13" width="14.85546875" style="1" customWidth="1"/>
    <col min="14" max="16384" width="9.28515625" style="1"/>
  </cols>
  <sheetData>
    <row r="1" spans="1:26">
      <c r="A1" s="2"/>
      <c r="D1" s="1" t="s">
        <v>25</v>
      </c>
      <c r="E1" s="23">
        <f>(1-B3)/B3</f>
        <v>1.631578947368421</v>
      </c>
      <c r="G1" s="12" t="s">
        <v>71</v>
      </c>
      <c r="H1" s="13"/>
      <c r="I1" s="14"/>
      <c r="K1" s="1">
        <f>H12*27</f>
        <v>4984.7687621157565</v>
      </c>
      <c r="Y1" s="1" t="s">
        <v>55</v>
      </c>
    </row>
    <row r="2" spans="1:26">
      <c r="A2" s="2" t="s">
        <v>6</v>
      </c>
      <c r="B2" s="1">
        <f>H8</f>
        <v>4.9995080000000012E-6</v>
      </c>
      <c r="C2" s="1" t="s">
        <v>0</v>
      </c>
      <c r="D2" s="1" t="s">
        <v>83</v>
      </c>
      <c r="E2" s="23">
        <f>B4/((1+E1*B5)*B3*H5)</f>
        <v>184.62106526354654</v>
      </c>
      <c r="G2" s="15" t="s">
        <v>8</v>
      </c>
      <c r="H2" s="16">
        <v>1</v>
      </c>
      <c r="I2" s="17" t="s">
        <v>9</v>
      </c>
      <c r="Y2" s="1" t="s">
        <v>24</v>
      </c>
      <c r="Z2" s="1" t="s">
        <v>56</v>
      </c>
    </row>
    <row r="3" spans="1:26">
      <c r="A3" s="2" t="s">
        <v>1</v>
      </c>
      <c r="B3" s="1">
        <f>H7</f>
        <v>0.38</v>
      </c>
      <c r="D3" s="1" t="s">
        <v>26</v>
      </c>
      <c r="E3" s="23">
        <f>(1+E1*B5)*B3*H5/B2</f>
        <v>1083.4066072101496</v>
      </c>
      <c r="G3" s="15" t="s">
        <v>10</v>
      </c>
      <c r="H3" s="16">
        <v>0.1</v>
      </c>
      <c r="I3" s="17" t="s">
        <v>11</v>
      </c>
      <c r="Y3" s="1" t="s">
        <v>54</v>
      </c>
      <c r="Z3" s="1" t="s">
        <v>57</v>
      </c>
    </row>
    <row r="4" spans="1:26">
      <c r="A4" s="2" t="s">
        <v>2</v>
      </c>
      <c r="B4" s="3">
        <f>H10</f>
        <v>1</v>
      </c>
      <c r="C4" s="1" t="s">
        <v>20</v>
      </c>
      <c r="D4" s="1" t="s">
        <v>81</v>
      </c>
      <c r="E4" s="1">
        <v>1083</v>
      </c>
      <c r="G4" s="15" t="s">
        <v>15</v>
      </c>
      <c r="H4" s="16">
        <f>(3.14/4)*H3^2</f>
        <v>7.8500000000000011E-3</v>
      </c>
      <c r="I4" s="17" t="s">
        <v>16</v>
      </c>
      <c r="Y4" s="1">
        <v>480</v>
      </c>
      <c r="Z4" s="1">
        <v>0</v>
      </c>
    </row>
    <row r="5" spans="1:26">
      <c r="A5" s="2" t="s">
        <v>3</v>
      </c>
      <c r="B5" s="11">
        <v>0.5</v>
      </c>
      <c r="G5" s="15" t="s">
        <v>17</v>
      </c>
      <c r="H5" s="16">
        <f>H4*H2</f>
        <v>7.8500000000000011E-3</v>
      </c>
      <c r="I5" s="17" t="s">
        <v>12</v>
      </c>
      <c r="Y5" s="1">
        <v>600</v>
      </c>
      <c r="Z5" s="1">
        <v>0.8</v>
      </c>
    </row>
    <row r="6" spans="1:26">
      <c r="A6" s="2" t="s">
        <v>4</v>
      </c>
      <c r="B6" s="11">
        <v>27</v>
      </c>
      <c r="G6" s="15" t="s">
        <v>78</v>
      </c>
      <c r="H6" s="16">
        <v>1.676E-3</v>
      </c>
      <c r="I6" s="17" t="s">
        <v>13</v>
      </c>
      <c r="J6" s="1" t="s">
        <v>79</v>
      </c>
      <c r="Y6" s="1">
        <v>720</v>
      </c>
      <c r="Z6" s="1">
        <v>62.4</v>
      </c>
    </row>
    <row r="7" spans="1:26">
      <c r="A7" s="2" t="s">
        <v>5</v>
      </c>
      <c r="B7" s="1">
        <f>B6/(1+B5*((1-B3)/B3))</f>
        <v>14.869565217391303</v>
      </c>
      <c r="G7" s="15" t="s">
        <v>14</v>
      </c>
      <c r="H7" s="16">
        <v>0.38</v>
      </c>
      <c r="I7" s="17"/>
      <c r="Y7" s="1">
        <v>840</v>
      </c>
      <c r="Z7" s="1">
        <v>223.20000000000002</v>
      </c>
    </row>
    <row r="8" spans="1:26">
      <c r="A8" s="1" t="s">
        <v>7</v>
      </c>
      <c r="B8" s="1" t="s">
        <v>23</v>
      </c>
      <c r="C8" s="1" t="s">
        <v>28</v>
      </c>
      <c r="D8" s="1" t="s">
        <v>22</v>
      </c>
      <c r="E8" s="1" t="s">
        <v>27</v>
      </c>
      <c r="G8" s="15" t="s">
        <v>73</v>
      </c>
      <c r="H8" s="16">
        <f>H6*H4*H7</f>
        <v>4.9995080000000012E-6</v>
      </c>
      <c r="I8" s="17" t="s">
        <v>18</v>
      </c>
      <c r="Y8" s="1">
        <v>960</v>
      </c>
      <c r="Z8" s="1">
        <v>358.40000000000003</v>
      </c>
    </row>
    <row r="9" spans="1:26">
      <c r="A9" s="4">
        <v>0</v>
      </c>
      <c r="B9" s="5">
        <f>($B$6/FACT($B$6-1))*($B$7*A9)^($B$6-1)*EXP(-$B$7*A9)</f>
        <v>0</v>
      </c>
      <c r="C9" s="10">
        <v>0</v>
      </c>
      <c r="D9" s="10">
        <v>0</v>
      </c>
      <c r="E9" s="5"/>
      <c r="G9" s="22" t="s">
        <v>74</v>
      </c>
      <c r="H9" s="16">
        <v>300</v>
      </c>
      <c r="I9" s="17" t="s">
        <v>75</v>
      </c>
      <c r="Y9" s="1">
        <v>1080</v>
      </c>
      <c r="Z9" s="1">
        <v>371.6</v>
      </c>
    </row>
    <row r="10" spans="1:26">
      <c r="A10" s="4">
        <v>0.2</v>
      </c>
      <c r="B10" s="5">
        <f>($B$6/FACT($B$6-1))*($B$7*A10)^($B$6-1)*EXP(-$B$7*A10)</f>
        <v>6.9298785141189141E-15</v>
      </c>
      <c r="C10" s="10">
        <f>B10*$H$12</f>
        <v>1.279401553423597E-12</v>
      </c>
      <c r="D10" s="10">
        <f>A10*($H$5*$B$3)/$B$2</f>
        <v>119.33174224343674</v>
      </c>
      <c r="E10" s="4">
        <f>$E$2*($E$4/FACT($B$6-1))*($B$6/$E$3)^$B$6*D10^($B$6-1)*EXP(-$B$6*D10/$E$3)</f>
        <v>1.2789213884579801E-12</v>
      </c>
      <c r="G10" s="15" t="s">
        <v>19</v>
      </c>
      <c r="H10" s="21">
        <v>1</v>
      </c>
      <c r="I10" s="17" t="s">
        <v>20</v>
      </c>
      <c r="Y10" s="1">
        <v>1200</v>
      </c>
      <c r="Z10" s="1">
        <v>289.2</v>
      </c>
    </row>
    <row r="11" spans="1:26">
      <c r="A11" s="4">
        <v>0.4</v>
      </c>
      <c r="B11" s="5">
        <f t="shared" ref="B11:B39" si="0">($B$6/FACT($B$6-1))*($B$7*A11)^($B$6-1)*EXP(-$B$7*A11)</f>
        <v>2.3765747793366092E-8</v>
      </c>
      <c r="C11" s="10">
        <f t="shared" ref="C11:C39" si="1">B11*$H$12</f>
        <v>4.3876576743960285E-6</v>
      </c>
      <c r="D11" s="10">
        <f t="shared" ref="D11:D39" si="2">A11*($H$5*$B$3)/$B$2</f>
        <v>238.66348448687347</v>
      </c>
      <c r="E11" s="4">
        <f t="shared" ref="E11:E39" si="3">$E$2*($E$4/FACT($B$6-1))*($B$6/$E$3)^$B$6*D11^($B$6-1)*EXP(-$B$6*D11/$E$3)</f>
        <v>4.3860109673940521E-6</v>
      </c>
      <c r="G11" s="15" t="s">
        <v>21</v>
      </c>
      <c r="H11" s="16">
        <f>(1-H7)/H7</f>
        <v>1.631578947368421</v>
      </c>
      <c r="I11" s="17"/>
      <c r="Y11" s="1">
        <v>1320</v>
      </c>
      <c r="Z11" s="1">
        <v>182.8</v>
      </c>
    </row>
    <row r="12" spans="1:26">
      <c r="A12" s="4">
        <v>0.6</v>
      </c>
      <c r="B12" s="5">
        <f t="shared" si="0"/>
        <v>4.6001309528092511E-5</v>
      </c>
      <c r="C12" s="10">
        <f t="shared" si="1"/>
        <v>8.4928107685945733E-3</v>
      </c>
      <c r="D12" s="10">
        <f t="shared" si="2"/>
        <v>357.99522673031021</v>
      </c>
      <c r="E12" s="4">
        <f t="shared" si="3"/>
        <v>8.4896233797878626E-3</v>
      </c>
      <c r="G12" s="15" t="s">
        <v>72</v>
      </c>
      <c r="H12" s="16">
        <f>H10/((1+H11*B5)*H7*H5)</f>
        <v>184.62106526354654</v>
      </c>
      <c r="I12" s="17" t="s">
        <v>66</v>
      </c>
      <c r="Y12" s="1">
        <v>1440</v>
      </c>
      <c r="Z12" s="1">
        <v>98.8</v>
      </c>
    </row>
    <row r="13" spans="1:26">
      <c r="A13" s="4">
        <v>0.8</v>
      </c>
      <c r="B13" s="5">
        <f t="shared" si="0"/>
        <v>4.1650797594849345E-3</v>
      </c>
      <c r="C13" s="10">
        <f t="shared" si="1"/>
        <v>0.76896146210374483</v>
      </c>
      <c r="D13" s="10">
        <f t="shared" si="2"/>
        <v>477.32696897374694</v>
      </c>
      <c r="E13" s="4">
        <f t="shared" si="3"/>
        <v>0.76867286752370656</v>
      </c>
      <c r="G13" s="15"/>
      <c r="H13" s="16"/>
      <c r="I13" s="17"/>
      <c r="Y13" s="1">
        <v>1560</v>
      </c>
      <c r="Z13" s="1">
        <v>46.800000000000004</v>
      </c>
    </row>
    <row r="14" spans="1:26">
      <c r="A14" s="4">
        <v>1</v>
      </c>
      <c r="B14" s="5">
        <f t="shared" si="0"/>
        <v>7.0425450883460569E-2</v>
      </c>
      <c r="C14" s="10">
        <f t="shared" si="1"/>
        <v>13.002021763770065</v>
      </c>
      <c r="D14" s="10">
        <f t="shared" si="2"/>
        <v>596.65871121718374</v>
      </c>
      <c r="E14" s="4">
        <f t="shared" si="3"/>
        <v>12.9971420484716</v>
      </c>
      <c r="G14" s="15" t="s">
        <v>68</v>
      </c>
      <c r="H14" s="16">
        <f>H8/(3.14*H3^2/4)</f>
        <v>6.3688000000000004E-4</v>
      </c>
      <c r="I14" s="17" t="s">
        <v>69</v>
      </c>
      <c r="J14" s="1" t="s">
        <v>80</v>
      </c>
      <c r="Y14" s="1">
        <v>1680</v>
      </c>
      <c r="Z14" s="1">
        <v>20</v>
      </c>
    </row>
    <row r="15" spans="1:26">
      <c r="A15" s="4">
        <v>1.2</v>
      </c>
      <c r="B15" s="5">
        <f t="shared" si="0"/>
        <v>0.41199126564233463</v>
      </c>
      <c r="C15" s="10">
        <f t="shared" si="1"/>
        <v>76.062266342164605</v>
      </c>
      <c r="D15" s="10">
        <f t="shared" si="2"/>
        <v>715.99045346062042</v>
      </c>
      <c r="E15" s="4">
        <f t="shared" si="3"/>
        <v>76.033719842901107</v>
      </c>
      <c r="G15" s="15"/>
      <c r="H15" s="16">
        <f>H14*100*60</f>
        <v>3.8212800000000007</v>
      </c>
      <c r="I15" s="17" t="s">
        <v>70</v>
      </c>
      <c r="Y15" s="1">
        <v>1800</v>
      </c>
      <c r="Z15" s="1">
        <v>7.6</v>
      </c>
    </row>
    <row r="16" spans="1:26">
      <c r="A16" s="4">
        <v>1.4</v>
      </c>
      <c r="B16" s="5">
        <f t="shared" si="0"/>
        <v>1.1586453283258116</v>
      </c>
      <c r="C16" s="10">
        <f t="shared" si="1"/>
        <v>213.91033477814298</v>
      </c>
      <c r="D16" s="10">
        <f t="shared" si="2"/>
        <v>835.32219570405721</v>
      </c>
      <c r="E16" s="4">
        <f t="shared" si="3"/>
        <v>213.8300532994563</v>
      </c>
      <c r="G16" s="18" t="s">
        <v>76</v>
      </c>
      <c r="H16" s="19">
        <f>H2/H6</f>
        <v>596.65871121718374</v>
      </c>
      <c r="I16" s="20" t="s">
        <v>77</v>
      </c>
      <c r="Y16" s="1">
        <v>1920</v>
      </c>
      <c r="Z16" s="1">
        <v>0</v>
      </c>
    </row>
    <row r="17" spans="1:26">
      <c r="A17" s="4">
        <v>1.6</v>
      </c>
      <c r="B17" s="5">
        <f t="shared" si="0"/>
        <v>1.9062818454334638</v>
      </c>
      <c r="C17" s="10">
        <f t="shared" si="1"/>
        <v>351.93978499648546</v>
      </c>
      <c r="D17" s="10">
        <f t="shared" si="2"/>
        <v>954.65393794749389</v>
      </c>
      <c r="E17" s="4">
        <f t="shared" si="3"/>
        <v>351.80770046500396</v>
      </c>
    </row>
    <row r="18" spans="1:26">
      <c r="A18" s="4">
        <v>1.8</v>
      </c>
      <c r="B18" s="5">
        <f t="shared" si="0"/>
        <v>2.0825655072424203</v>
      </c>
      <c r="C18" s="10">
        <f t="shared" si="1"/>
        <v>384.48546242821379</v>
      </c>
      <c r="D18" s="10">
        <f t="shared" si="2"/>
        <v>1073.9856801909307</v>
      </c>
      <c r="E18" s="4">
        <f t="shared" si="3"/>
        <v>384.34116336248928</v>
      </c>
    </row>
    <row r="19" spans="1:26">
      <c r="A19" s="4">
        <v>2</v>
      </c>
      <c r="B19" s="5">
        <f t="shared" si="0"/>
        <v>1.6471737068073544</v>
      </c>
      <c r="C19" s="10">
        <f t="shared" si="1"/>
        <v>304.10296442487845</v>
      </c>
      <c r="D19" s="10">
        <f t="shared" si="2"/>
        <v>1193.3174224343675</v>
      </c>
      <c r="E19" s="4">
        <f t="shared" si="3"/>
        <v>303.98883326014317</v>
      </c>
    </row>
    <row r="20" spans="1:26">
      <c r="A20" s="4">
        <v>2.2000000000000002</v>
      </c>
      <c r="B20" s="5">
        <f t="shared" si="0"/>
        <v>1.0032177114374643</v>
      </c>
      <c r="C20" s="10">
        <f t="shared" si="1"/>
        <v>185.21512257684191</v>
      </c>
      <c r="D20" s="10">
        <f t="shared" si="2"/>
        <v>1312.6491646778043</v>
      </c>
      <c r="E20" s="4">
        <f t="shared" si="3"/>
        <v>185.14561053605641</v>
      </c>
      <c r="Y20" s="1">
        <v>596.6</v>
      </c>
      <c r="Z20" s="1">
        <v>0</v>
      </c>
    </row>
    <row r="21" spans="1:26">
      <c r="A21" s="4">
        <v>2.4</v>
      </c>
      <c r="B21" s="5">
        <f t="shared" si="0"/>
        <v>0.4924291453322574</v>
      </c>
      <c r="C21" s="10">
        <f t="shared" si="1"/>
        <v>90.912793378059135</v>
      </c>
      <c r="D21" s="10">
        <f t="shared" si="2"/>
        <v>1431.9809069212408</v>
      </c>
      <c r="E21" s="4">
        <f t="shared" si="3"/>
        <v>90.878673411431919</v>
      </c>
      <c r="Y21" s="1">
        <v>596.6</v>
      </c>
      <c r="Z21" s="1">
        <v>600</v>
      </c>
    </row>
    <row r="22" spans="1:26">
      <c r="A22" s="4">
        <v>2.6</v>
      </c>
      <c r="B22" s="5">
        <f t="shared" si="0"/>
        <v>0.20165290733622615</v>
      </c>
      <c r="C22" s="10">
        <f t="shared" si="1"/>
        <v>37.22937456590531</v>
      </c>
      <c r="D22" s="10">
        <f t="shared" si="2"/>
        <v>1551.3126491646776</v>
      </c>
      <c r="E22" s="4">
        <f t="shared" si="3"/>
        <v>37.215402219764002</v>
      </c>
    </row>
    <row r="23" spans="1:26">
      <c r="A23" s="4">
        <v>2.8</v>
      </c>
      <c r="B23" s="5">
        <f t="shared" si="0"/>
        <v>7.0770494640227485E-2</v>
      </c>
      <c r="C23" s="10">
        <f t="shared" si="1"/>
        <v>13.06572410970691</v>
      </c>
      <c r="D23" s="10">
        <f t="shared" si="2"/>
        <v>1670.6443914081144</v>
      </c>
      <c r="E23" s="4">
        <f t="shared" si="3"/>
        <v>13.060820486641072</v>
      </c>
    </row>
    <row r="24" spans="1:26">
      <c r="A24" s="4">
        <v>3</v>
      </c>
      <c r="B24" s="5">
        <f t="shared" si="0"/>
        <v>2.1744128925830237E-2</v>
      </c>
      <c r="C24" s="10">
        <f t="shared" si="1"/>
        <v>4.0144242455146744</v>
      </c>
      <c r="D24" s="10">
        <f t="shared" si="2"/>
        <v>1789.9761336515512</v>
      </c>
      <c r="E24" s="4">
        <f t="shared" si="3"/>
        <v>4.0129176146413226</v>
      </c>
    </row>
    <row r="25" spans="1:26">
      <c r="A25" s="4">
        <v>3.2</v>
      </c>
      <c r="B25" s="5">
        <f t="shared" si="0"/>
        <v>5.9502443905130875E-3</v>
      </c>
      <c r="C25" s="10">
        <f t="shared" si="1"/>
        <v>1.0985404579549685</v>
      </c>
      <c r="D25" s="10">
        <f t="shared" si="2"/>
        <v>1909.3078758949878</v>
      </c>
      <c r="E25" s="4">
        <f t="shared" si="3"/>
        <v>1.0981281709448409</v>
      </c>
    </row>
    <row r="26" spans="1:26">
      <c r="A26" s="4">
        <v>3.4</v>
      </c>
      <c r="B26" s="5">
        <f t="shared" si="0"/>
        <v>1.4707307946842827E-3</v>
      </c>
      <c r="C26" s="10">
        <f t="shared" si="1"/>
        <v>0.27152788603051464</v>
      </c>
      <c r="D26" s="10">
        <f t="shared" si="2"/>
        <v>2028.6396181384243</v>
      </c>
      <c r="E26" s="4">
        <f t="shared" si="3"/>
        <v>0.27142598043433369</v>
      </c>
    </row>
    <row r="27" spans="1:26">
      <c r="A27" s="4">
        <v>3.6</v>
      </c>
      <c r="B27" s="5">
        <f t="shared" si="0"/>
        <v>3.3219442395758921E-4</v>
      </c>
      <c r="C27" s="10">
        <f t="shared" si="1"/>
        <v>6.1330088425660324E-2</v>
      </c>
      <c r="D27" s="10">
        <f t="shared" si="2"/>
        <v>2147.9713603818614</v>
      </c>
      <c r="E27" s="4">
        <f t="shared" si="3"/>
        <v>6.1307070976821948E-2</v>
      </c>
    </row>
    <row r="28" spans="1:26">
      <c r="A28" s="4">
        <v>3.8</v>
      </c>
      <c r="B28" s="5">
        <f t="shared" si="0"/>
        <v>6.923836533783643E-5</v>
      </c>
      <c r="C28" s="10">
        <f t="shared" si="1"/>
        <v>1.2782860765777978E-2</v>
      </c>
      <c r="D28" s="10">
        <f t="shared" si="2"/>
        <v>2267.3031026252979</v>
      </c>
      <c r="E28" s="4">
        <f t="shared" si="3"/>
        <v>1.2778063302554998E-2</v>
      </c>
    </row>
    <row r="29" spans="1:26">
      <c r="A29" s="4">
        <v>4</v>
      </c>
      <c r="B29" s="5">
        <f t="shared" si="0"/>
        <v>1.3427001703857055E-5</v>
      </c>
      <c r="C29" s="10">
        <f t="shared" si="1"/>
        <v>2.478907357861544E-3</v>
      </c>
      <c r="D29" s="10">
        <f t="shared" si="2"/>
        <v>2386.6348448687349</v>
      </c>
      <c r="E29" s="4">
        <f t="shared" si="3"/>
        <v>2.4779770131522819E-3</v>
      </c>
    </row>
    <row r="30" spans="1:26">
      <c r="A30" s="4">
        <v>4.2</v>
      </c>
      <c r="B30" s="5">
        <f t="shared" si="0"/>
        <v>2.4397582509457325E-6</v>
      </c>
      <c r="C30" s="10">
        <f t="shared" si="1"/>
        <v>4.5043076727512823E-4</v>
      </c>
      <c r="D30" s="10">
        <f t="shared" si="2"/>
        <v>2505.966587112172</v>
      </c>
      <c r="E30" s="4">
        <f t="shared" si="3"/>
        <v>4.5026171864977362E-4</v>
      </c>
    </row>
    <row r="31" spans="1:26">
      <c r="A31" s="4">
        <v>4.4000000000000004</v>
      </c>
      <c r="B31" s="5">
        <f t="shared" si="0"/>
        <v>4.1790811965546763E-7</v>
      </c>
      <c r="C31" s="10">
        <f t="shared" si="1"/>
        <v>7.7154642233078107E-5</v>
      </c>
      <c r="D31" s="10">
        <f t="shared" si="2"/>
        <v>2625.2983293556085</v>
      </c>
      <c r="E31" s="4">
        <f t="shared" si="3"/>
        <v>7.7125685760393923E-5</v>
      </c>
    </row>
    <row r="32" spans="1:26">
      <c r="A32" s="4">
        <v>4.5999999999999996</v>
      </c>
      <c r="B32" s="5">
        <f t="shared" si="0"/>
        <v>6.7836091904866119E-8</v>
      </c>
      <c r="C32" s="10">
        <f t="shared" si="1"/>
        <v>1.2523971550792228E-5</v>
      </c>
      <c r="D32" s="10">
        <f t="shared" si="2"/>
        <v>2744.6300715990451</v>
      </c>
      <c r="E32" s="4">
        <f t="shared" si="3"/>
        <v>1.2519271249817178E-5</v>
      </c>
    </row>
    <row r="33" spans="1:6">
      <c r="A33" s="4">
        <v>4.8</v>
      </c>
      <c r="B33" s="5">
        <f t="shared" si="0"/>
        <v>1.0482752774252929E-8</v>
      </c>
      <c r="C33" s="10">
        <f t="shared" si="1"/>
        <v>1.9353369840769735E-6</v>
      </c>
      <c r="D33" s="10">
        <f t="shared" si="2"/>
        <v>2863.9618138424817</v>
      </c>
      <c r="E33" s="4">
        <f t="shared" si="3"/>
        <v>1.9346106436923675E-6</v>
      </c>
    </row>
    <row r="34" spans="1:6">
      <c r="A34" s="4">
        <v>5</v>
      </c>
      <c r="B34" s="5">
        <f t="shared" si="0"/>
        <v>1.5483504334548606E-9</v>
      </c>
      <c r="C34" s="10">
        <f t="shared" si="1"/>
        <v>2.858581064257104E-7</v>
      </c>
      <c r="D34" s="10">
        <f t="shared" si="2"/>
        <v>2983.2935560859182</v>
      </c>
      <c r="E34" s="4">
        <f t="shared" si="3"/>
        <v>2.8575082263551044E-7</v>
      </c>
    </row>
    <row r="35" spans="1:6">
      <c r="A35" s="4">
        <v>5.2</v>
      </c>
      <c r="B35" s="5">
        <f t="shared" si="0"/>
        <v>2.1937243574450151E-10</v>
      </c>
      <c r="C35" s="10">
        <f t="shared" si="1"/>
        <v>4.0500772776608782E-8</v>
      </c>
      <c r="D35" s="10">
        <f t="shared" si="2"/>
        <v>3102.6252983293552</v>
      </c>
      <c r="E35" s="4">
        <f t="shared" si="3"/>
        <v>4.0485572660495823E-8</v>
      </c>
    </row>
    <row r="36" spans="1:6">
      <c r="A36" s="4">
        <v>5.4</v>
      </c>
      <c r="B36" s="5">
        <f t="shared" si="0"/>
        <v>2.9907413395503184E-11</v>
      </c>
      <c r="C36" s="10">
        <f t="shared" si="1"/>
        <v>5.5215385203550594E-9</v>
      </c>
      <c r="D36" s="10">
        <f t="shared" si="2"/>
        <v>3221.9570405727923</v>
      </c>
      <c r="E36" s="4">
        <f t="shared" si="3"/>
        <v>5.5194662629416752E-9</v>
      </c>
    </row>
    <row r="37" spans="1:6">
      <c r="A37" s="4">
        <v>5.6</v>
      </c>
      <c r="B37" s="5">
        <f t="shared" si="0"/>
        <v>3.9343752204333621E-12</v>
      </c>
      <c r="C37" s="10">
        <f t="shared" si="1"/>
        <v>7.2636854434290807E-10</v>
      </c>
      <c r="D37" s="10">
        <f t="shared" si="2"/>
        <v>3341.2887828162288</v>
      </c>
      <c r="E37" s="4">
        <f t="shared" si="3"/>
        <v>7.2609593507009383E-10</v>
      </c>
    </row>
    <row r="38" spans="1:6">
      <c r="A38" s="4">
        <v>5.8</v>
      </c>
      <c r="B38" s="5">
        <f t="shared" si="0"/>
        <v>5.0068073620801887E-13</v>
      </c>
      <c r="C38" s="10">
        <f t="shared" si="1"/>
        <v>9.243621087566118E-11</v>
      </c>
      <c r="D38" s="10">
        <f t="shared" si="2"/>
        <v>3460.6205250596654</v>
      </c>
      <c r="E38" s="4">
        <f t="shared" si="3"/>
        <v>9.2401519163822956E-11</v>
      </c>
    </row>
    <row r="39" spans="1:6">
      <c r="A39" s="4">
        <v>6</v>
      </c>
      <c r="B39" s="5">
        <f t="shared" si="0"/>
        <v>6.1774826603365249E-14</v>
      </c>
      <c r="C39" s="10">
        <f t="shared" si="1"/>
        <v>1.1404934293984167E-11</v>
      </c>
      <c r="D39" s="10">
        <f t="shared" si="2"/>
        <v>3579.9522673031024</v>
      </c>
      <c r="E39" s="4">
        <f t="shared" si="3"/>
        <v>1.1400653972556989E-11</v>
      </c>
    </row>
    <row r="41" spans="1:6">
      <c r="E41" s="6" t="s">
        <v>82</v>
      </c>
    </row>
    <row r="43" spans="1:6">
      <c r="A43" s="1" t="s">
        <v>59</v>
      </c>
    </row>
    <row r="44" spans="1:6">
      <c r="A44" s="1" t="s">
        <v>60</v>
      </c>
      <c r="C44" s="1" t="s">
        <v>64</v>
      </c>
      <c r="E44" s="1" t="s">
        <v>65</v>
      </c>
    </row>
    <row r="45" spans="1:6">
      <c r="A45" s="1" t="s">
        <v>61</v>
      </c>
      <c r="B45" s="1" t="s">
        <v>63</v>
      </c>
      <c r="C45" s="1" t="s">
        <v>61</v>
      </c>
      <c r="D45" s="1" t="s">
        <v>62</v>
      </c>
      <c r="E45" s="1" t="s">
        <v>61</v>
      </c>
      <c r="F45" s="1" t="s">
        <v>62</v>
      </c>
    </row>
    <row r="46" spans="1:6">
      <c r="A46" s="1">
        <v>0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</row>
    <row r="47" spans="1:6">
      <c r="A47" s="1">
        <v>119.64584828906435</v>
      </c>
      <c r="B47" s="1">
        <v>1.279401553423597E-12</v>
      </c>
      <c r="C47" s="1">
        <v>119.64584828906435</v>
      </c>
      <c r="D47" s="1">
        <v>1.4332239972256141E-16</v>
      </c>
      <c r="E47" s="1">
        <v>119.64584828906435</v>
      </c>
      <c r="F47" s="1">
        <v>1.2450031919602616E-25</v>
      </c>
    </row>
    <row r="48" spans="1:6">
      <c r="A48" s="1">
        <v>239.29169657812869</v>
      </c>
      <c r="B48" s="1">
        <v>4.3876576743960285E-6</v>
      </c>
      <c r="C48" s="1">
        <v>239.29169657812869</v>
      </c>
      <c r="D48" s="1">
        <v>1.2357245691591399E-9</v>
      </c>
      <c r="E48" s="1">
        <v>239.29169657812869</v>
      </c>
      <c r="F48" s="1">
        <v>2.8436329670720835E-13</v>
      </c>
    </row>
    <row r="49" spans="1:6">
      <c r="A49" s="1">
        <v>358.93754486719308</v>
      </c>
      <c r="B49" s="1">
        <v>8.4928107685945733E-3</v>
      </c>
      <c r="C49" s="1">
        <v>358.93754486719308</v>
      </c>
      <c r="D49" s="1">
        <v>6.0134283422279844E-6</v>
      </c>
      <c r="E49" s="1">
        <v>358.93754486719308</v>
      </c>
      <c r="F49" s="1">
        <v>4.9043168690752863E-7</v>
      </c>
    </row>
    <row r="50" spans="1:6">
      <c r="A50" s="1">
        <v>478.58339315625739</v>
      </c>
      <c r="B50" s="1">
        <v>0.76896146210374483</v>
      </c>
      <c r="C50" s="1">
        <v>478.58339315625739</v>
      </c>
      <c r="D50" s="1">
        <v>1.3688536398267334E-3</v>
      </c>
      <c r="E50" s="1">
        <v>478.58339315625739</v>
      </c>
      <c r="F50" s="1">
        <v>2.6351776848690923E-3</v>
      </c>
    </row>
    <row r="51" spans="1:6">
      <c r="A51" s="1">
        <v>598.2292414453218</v>
      </c>
      <c r="B51" s="1">
        <v>13.002021763770065</v>
      </c>
      <c r="C51" s="1">
        <v>598.2292414453218</v>
      </c>
      <c r="D51" s="1">
        <v>5.8189560423455702E-2</v>
      </c>
      <c r="E51" s="1">
        <v>598.2292414453218</v>
      </c>
      <c r="F51" s="1">
        <v>0.59928558247069741</v>
      </c>
    </row>
    <row r="52" spans="1:6">
      <c r="A52" s="1">
        <v>717.87508973438617</v>
      </c>
      <c r="B52" s="1">
        <v>76.062266342164605</v>
      </c>
      <c r="C52" s="1">
        <v>717.87508973438617</v>
      </c>
      <c r="D52" s="1">
        <v>0.85582544942331795</v>
      </c>
      <c r="E52" s="1">
        <v>717.87508973438617</v>
      </c>
      <c r="F52" s="1">
        <v>18.439458957574427</v>
      </c>
    </row>
    <row r="53" spans="1:6">
      <c r="A53" s="1">
        <v>837.52093802345053</v>
      </c>
      <c r="B53" s="1">
        <v>213.91033477814298</v>
      </c>
      <c r="C53" s="1">
        <v>837.52093802345053</v>
      </c>
      <c r="D53" s="1">
        <v>6.0510320099334107</v>
      </c>
      <c r="E53" s="1">
        <v>837.52093802345053</v>
      </c>
      <c r="F53" s="1">
        <v>142.68363142854227</v>
      </c>
    </row>
    <row r="54" spans="1:6">
      <c r="A54" s="1">
        <v>957.16678631251477</v>
      </c>
      <c r="B54" s="1">
        <v>351.93978499648546</v>
      </c>
      <c r="C54" s="1">
        <v>957.16678631251477</v>
      </c>
      <c r="D54" s="1">
        <v>25.029247620616403</v>
      </c>
      <c r="E54" s="1">
        <v>957.16678631251477</v>
      </c>
      <c r="F54" s="1">
        <v>401.98777331474537</v>
      </c>
    </row>
    <row r="55" spans="1:6">
      <c r="A55" s="1">
        <v>1076.8126346015792</v>
      </c>
      <c r="B55" s="1">
        <v>384.48546242821379</v>
      </c>
      <c r="C55" s="1">
        <v>1076.8126346015792</v>
      </c>
      <c r="D55" s="1">
        <v>68.744997684960936</v>
      </c>
      <c r="E55" s="1">
        <v>1076.8126346015792</v>
      </c>
      <c r="F55" s="1">
        <v>523.5036716100451</v>
      </c>
    </row>
    <row r="56" spans="1:6">
      <c r="A56" s="1">
        <v>1196.4584828906436</v>
      </c>
      <c r="B56" s="1">
        <v>304.10296442487845</v>
      </c>
      <c r="C56" s="1">
        <v>1196.4584828906436</v>
      </c>
      <c r="D56" s="1">
        <v>136.69844659473142</v>
      </c>
      <c r="E56" s="1">
        <v>1196.4584828906436</v>
      </c>
      <c r="F56" s="1">
        <v>370.91129400057849</v>
      </c>
    </row>
    <row r="57" spans="1:6">
      <c r="A57" s="1">
        <v>1316.104331179708</v>
      </c>
      <c r="B57" s="1">
        <v>185.21512257684191</v>
      </c>
      <c r="C57" s="1">
        <v>1316.104331179708</v>
      </c>
      <c r="D57" s="1">
        <v>209.31536852501171</v>
      </c>
      <c r="E57" s="1">
        <v>1316.104331179708</v>
      </c>
      <c r="F57" s="1">
        <v>160.59976976035966</v>
      </c>
    </row>
    <row r="58" spans="1:6">
      <c r="A58" s="1">
        <v>1435.7501794687723</v>
      </c>
      <c r="B58" s="1">
        <v>90.912793378059135</v>
      </c>
      <c r="C58" s="1">
        <v>1435.7501794687723</v>
      </c>
      <c r="D58" s="1">
        <v>258.30417328296619</v>
      </c>
      <c r="E58" s="1">
        <v>1435.7501794687723</v>
      </c>
      <c r="F58" s="1">
        <v>46.303912630044401</v>
      </c>
    </row>
    <row r="59" spans="1:6">
      <c r="A59" s="1">
        <v>1555.3960277578367</v>
      </c>
      <c r="B59" s="1">
        <v>37.22937456590531</v>
      </c>
      <c r="C59" s="1">
        <v>1555.3960277578367</v>
      </c>
      <c r="D59" s="1">
        <v>265.93402619920448</v>
      </c>
      <c r="E59" s="1">
        <v>1555.3960277578367</v>
      </c>
      <c r="F59" s="1">
        <v>9.4884262153390004</v>
      </c>
    </row>
    <row r="60" spans="1:6">
      <c r="A60" s="1">
        <v>1675.0418760469011</v>
      </c>
      <c r="B60" s="1">
        <v>13.06572410970691</v>
      </c>
      <c r="C60" s="1">
        <v>1675.0418760469011</v>
      </c>
      <c r="D60" s="1">
        <v>234.64072915414869</v>
      </c>
      <c r="E60" s="1">
        <v>1675.0418760469011</v>
      </c>
      <c r="F60" s="1">
        <v>1.453707255482134</v>
      </c>
    </row>
    <row r="61" spans="1:6">
      <c r="A61" s="1">
        <v>1794.6877243359654</v>
      </c>
      <c r="B61" s="1">
        <v>4.0144242455146744</v>
      </c>
      <c r="C61" s="1">
        <v>1794.6877243359654</v>
      </c>
      <c r="D61" s="1">
        <v>181.24871261018649</v>
      </c>
      <c r="E61" s="1">
        <v>1794.6877243359654</v>
      </c>
      <c r="F61" s="1">
        <v>0.17334375160487805</v>
      </c>
    </row>
    <row r="62" spans="1:6">
      <c r="A62" s="1">
        <v>1914.3335726250295</v>
      </c>
      <c r="B62" s="1">
        <v>1.0985404579549685</v>
      </c>
      <c r="C62" s="1">
        <v>1914.3335726250295</v>
      </c>
      <c r="D62" s="1">
        <v>124.69512279906014</v>
      </c>
      <c r="E62" s="1">
        <v>1914.3335726250295</v>
      </c>
      <c r="F62" s="1">
        <v>1.6616859050620485E-2</v>
      </c>
    </row>
    <row r="63" spans="1:6">
      <c r="A63" s="1">
        <v>2033.9794209140939</v>
      </c>
      <c r="B63" s="1">
        <v>0.27152788603051464</v>
      </c>
      <c r="C63" s="1">
        <v>2033.9794209140939</v>
      </c>
      <c r="D63" s="1">
        <v>77.487133844944921</v>
      </c>
      <c r="E63" s="1">
        <v>2033.9794209140939</v>
      </c>
      <c r="F63" s="1">
        <v>1.3149226960618174E-3</v>
      </c>
    </row>
    <row r="64" spans="1:6">
      <c r="A64" s="1">
        <v>2153.6252692031585</v>
      </c>
      <c r="B64" s="1">
        <v>6.1330088425660324E-2</v>
      </c>
      <c r="C64" s="1">
        <v>2153.6252692031585</v>
      </c>
      <c r="D64" s="1">
        <v>44.001805515168954</v>
      </c>
      <c r="E64" s="1">
        <v>2153.6252692031585</v>
      </c>
      <c r="F64" s="1">
        <v>8.7798907539837079E-5</v>
      </c>
    </row>
    <row r="65" spans="1:6">
      <c r="A65" s="1">
        <v>2273.2711174922224</v>
      </c>
      <c r="B65" s="1">
        <v>1.2782860765777978E-2</v>
      </c>
      <c r="C65" s="1">
        <v>2273.2711174922224</v>
      </c>
      <c r="D65" s="1">
        <v>23.05720773446961</v>
      </c>
      <c r="E65" s="1">
        <v>2273.2711174922224</v>
      </c>
      <c r="F65" s="1">
        <v>5.0384400656787867E-6</v>
      </c>
    </row>
    <row r="66" spans="1:6">
      <c r="A66" s="1">
        <v>2392.9169657812872</v>
      </c>
      <c r="B66" s="1">
        <v>2.478907357861544E-3</v>
      </c>
      <c r="C66" s="1">
        <v>2392.9169657812872</v>
      </c>
      <c r="D66" s="1">
        <v>11.241407675025489</v>
      </c>
      <c r="E66" s="1">
        <v>2392.9169657812872</v>
      </c>
      <c r="F66" s="1">
        <v>2.5239033828525741E-7</v>
      </c>
    </row>
    <row r="67" spans="1:6">
      <c r="A67" s="1">
        <v>2512.5628140703516</v>
      </c>
      <c r="B67" s="1">
        <v>4.5043076727512823E-4</v>
      </c>
      <c r="C67" s="1">
        <v>2512.5628140703516</v>
      </c>
      <c r="D67" s="1">
        <v>5.1353517577000485</v>
      </c>
      <c r="E67" s="1">
        <v>2512.5628140703516</v>
      </c>
      <c r="F67" s="1">
        <v>1.1183601102426344E-8</v>
      </c>
    </row>
    <row r="68" spans="1:6">
      <c r="A68" s="1">
        <v>2632.2086623594159</v>
      </c>
      <c r="B68" s="1">
        <v>7.7154642233078107E-5</v>
      </c>
      <c r="C68" s="1">
        <v>2632.2086623594159</v>
      </c>
      <c r="D68" s="1">
        <v>2.2114949825582793</v>
      </c>
      <c r="E68" s="1">
        <v>2632.2086623594159</v>
      </c>
      <c r="F68" s="1">
        <v>4.4338487550532864E-10</v>
      </c>
    </row>
    <row r="69" spans="1:6">
      <c r="A69" s="1">
        <v>2751.8545106484798</v>
      </c>
      <c r="B69" s="1">
        <v>1.2523971550792228E-5</v>
      </c>
      <c r="C69" s="1">
        <v>2751.8545106484798</v>
      </c>
      <c r="D69" s="1">
        <v>0.90250105154374116</v>
      </c>
      <c r="E69" s="1">
        <v>2751.8545106484798</v>
      </c>
      <c r="F69" s="1">
        <v>1.5884251957478037E-11</v>
      </c>
    </row>
    <row r="70" spans="1:6">
      <c r="A70" s="1">
        <v>2871.5003589375447</v>
      </c>
      <c r="B70" s="1">
        <v>1.9353369840769735E-6</v>
      </c>
      <c r="C70" s="1">
        <v>2871.5003589375447</v>
      </c>
      <c r="D70" s="1">
        <v>0.3506258954845996</v>
      </c>
      <c r="E70" s="1">
        <v>2871.5003589375447</v>
      </c>
      <c r="F70" s="1">
        <v>5.1866499039518191E-13</v>
      </c>
    </row>
    <row r="71" spans="1:6">
      <c r="A71" s="1">
        <v>2991.1462072266086</v>
      </c>
      <c r="B71" s="1">
        <v>2.858581064257104E-7</v>
      </c>
      <c r="C71" s="1">
        <v>2991.1462072266086</v>
      </c>
      <c r="D71" s="1">
        <v>0.13020259855657212</v>
      </c>
      <c r="E71" s="1">
        <v>2991.1462072266086</v>
      </c>
      <c r="F71" s="1">
        <v>1.5553559806055398E-14</v>
      </c>
    </row>
    <row r="72" spans="1:6">
      <c r="A72" s="1">
        <v>3110.7920555156734</v>
      </c>
      <c r="B72" s="1">
        <v>4.0500772776608782E-8</v>
      </c>
      <c r="C72" s="1">
        <v>3110.7920555156734</v>
      </c>
      <c r="D72" s="1">
        <v>4.6378232859428943E-2</v>
      </c>
      <c r="E72" s="1">
        <v>3110.7920555156734</v>
      </c>
      <c r="F72" s="1">
        <v>4.3121783736508292E-16</v>
      </c>
    </row>
    <row r="73" spans="1:6">
      <c r="A73" s="1">
        <v>3230.4379038047377</v>
      </c>
      <c r="B73" s="1">
        <v>5.5215385203550594E-9</v>
      </c>
      <c r="C73" s="1">
        <v>3230.4379038047377</v>
      </c>
      <c r="D73" s="1">
        <v>1.5896178863703144E-2</v>
      </c>
      <c r="E73" s="1">
        <v>3230.4379038047377</v>
      </c>
      <c r="F73" s="1">
        <v>1.1118863494744487E-17</v>
      </c>
    </row>
    <row r="74" spans="1:6">
      <c r="A74" s="1">
        <v>3350.0837520938021</v>
      </c>
      <c r="B74" s="1">
        <v>7.2636854434290807E-10</v>
      </c>
      <c r="C74" s="1">
        <v>3350.0837520938021</v>
      </c>
      <c r="D74" s="1">
        <v>5.2574047200030071E-3</v>
      </c>
      <c r="E74" s="1">
        <v>3350.0837520938021</v>
      </c>
      <c r="F74" s="1">
        <v>2.6804812798798867E-19</v>
      </c>
    </row>
    <row r="75" spans="1:6">
      <c r="A75" s="1">
        <v>3469.729600382866</v>
      </c>
      <c r="B75" s="1">
        <v>9.243621087566118E-11</v>
      </c>
      <c r="C75" s="1">
        <v>3469.729600382866</v>
      </c>
      <c r="D75" s="1">
        <v>1.6820475327998464E-3</v>
      </c>
      <c r="E75" s="1">
        <v>3469.729600382866</v>
      </c>
      <c r="F75" s="1">
        <v>6.0702199522675228E-21</v>
      </c>
    </row>
    <row r="76" spans="1:6">
      <c r="A76" s="1">
        <v>3589.3754486719308</v>
      </c>
      <c r="B76" s="1">
        <v>1.1404934293984167E-11</v>
      </c>
      <c r="C76" s="1">
        <v>3589.3754486719308</v>
      </c>
      <c r="D76" s="1">
        <v>5.2175985982974289E-4</v>
      </c>
      <c r="E76" s="1">
        <v>3589.3754486719308</v>
      </c>
      <c r="F76" s="1">
        <v>1.2968128347846548E-22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1"/>
  <sheetViews>
    <sheetView workbookViewId="0">
      <selection activeCell="E41" sqref="E41"/>
    </sheetView>
  </sheetViews>
  <sheetFormatPr defaultColWidth="9.140625" defaultRowHeight="13.2"/>
  <cols>
    <col min="1" max="1" width="22.7109375" style="7" customWidth="1"/>
    <col min="2" max="2" width="14.42578125" style="7" customWidth="1"/>
    <col min="3" max="7" width="9.140625" style="7"/>
    <col min="8" max="9" width="16.140625" style="7" customWidth="1"/>
    <col min="10" max="10" width="16" style="7" customWidth="1"/>
    <col min="11" max="13" width="17" style="7" bestFit="1" customWidth="1"/>
    <col min="14" max="16384" width="9.140625" style="7"/>
  </cols>
  <sheetData>
    <row r="1" spans="1:11">
      <c r="A1" s="12" t="s">
        <v>71</v>
      </c>
    </row>
    <row r="2" spans="1:11">
      <c r="A2" s="7" t="s">
        <v>29</v>
      </c>
      <c r="B2" s="7">
        <v>1</v>
      </c>
      <c r="C2" s="7" t="s">
        <v>9</v>
      </c>
      <c r="F2" s="7" t="s">
        <v>40</v>
      </c>
      <c r="I2" s="7" t="s">
        <v>52</v>
      </c>
    </row>
    <row r="3" spans="1:11">
      <c r="A3" s="7" t="s">
        <v>30</v>
      </c>
      <c r="B3" s="7">
        <v>0.1</v>
      </c>
      <c r="C3" s="7" t="s">
        <v>9</v>
      </c>
      <c r="F3" s="7" t="s">
        <v>41</v>
      </c>
      <c r="G3" s="7" t="s">
        <v>41</v>
      </c>
      <c r="H3" s="7" t="s">
        <v>44</v>
      </c>
      <c r="I3" s="7">
        <v>400</v>
      </c>
      <c r="J3" s="7" t="s">
        <v>45</v>
      </c>
      <c r="K3" s="7">
        <v>1</v>
      </c>
    </row>
    <row r="4" spans="1:11">
      <c r="A4" s="7" t="s">
        <v>31</v>
      </c>
      <c r="B4" s="7">
        <f>(3.14/4)*B3^2</f>
        <v>7.8500000000000011E-3</v>
      </c>
      <c r="C4" s="7" t="s">
        <v>16</v>
      </c>
      <c r="F4" s="7" t="s">
        <v>42</v>
      </c>
      <c r="G4" s="7" t="s">
        <v>43</v>
      </c>
      <c r="I4" s="7" t="s">
        <v>53</v>
      </c>
      <c r="J4" s="7" t="s">
        <v>58</v>
      </c>
    </row>
    <row r="5" spans="1:11">
      <c r="A5" s="7" t="s">
        <v>32</v>
      </c>
      <c r="B5" s="7">
        <v>0.38</v>
      </c>
      <c r="F5" s="7">
        <v>8</v>
      </c>
      <c r="G5" s="7">
        <f>F5*60</f>
        <v>480</v>
      </c>
      <c r="H5" s="7">
        <v>0</v>
      </c>
      <c r="I5" s="7">
        <f>H5*$I$3</f>
        <v>0</v>
      </c>
    </row>
    <row r="6" spans="1:11">
      <c r="A6" s="7" t="s">
        <v>33</v>
      </c>
      <c r="B6" s="7">
        <f>B4*B5</f>
        <v>2.9830000000000004E-3</v>
      </c>
      <c r="C6" s="7" t="s">
        <v>16</v>
      </c>
      <c r="F6" s="7">
        <v>10</v>
      </c>
      <c r="G6" s="7">
        <f t="shared" ref="G6:G17" si="0">F6*60</f>
        <v>600</v>
      </c>
      <c r="H6" s="7">
        <v>2E-3</v>
      </c>
      <c r="I6" s="7">
        <f t="shared" ref="I6:I17" si="1">H6*$I$3</f>
        <v>0.8</v>
      </c>
      <c r="J6" s="7">
        <f>(I5+I6)*(G6-G5)/2</f>
        <v>48</v>
      </c>
    </row>
    <row r="7" spans="1:11">
      <c r="A7" s="7" t="s">
        <v>34</v>
      </c>
      <c r="B7" s="7">
        <v>300</v>
      </c>
      <c r="C7" s="7" t="s">
        <v>35</v>
      </c>
      <c r="F7" s="7">
        <v>12</v>
      </c>
      <c r="G7" s="7">
        <f t="shared" si="0"/>
        <v>720</v>
      </c>
      <c r="H7" s="7">
        <v>0.156</v>
      </c>
      <c r="I7" s="7">
        <f t="shared" si="1"/>
        <v>62.4</v>
      </c>
      <c r="J7" s="7">
        <f t="shared" ref="J7:J17" si="2">(I6+I7)*(G7-G6)/2</f>
        <v>3791.9999999999995</v>
      </c>
    </row>
    <row r="8" spans="1:11">
      <c r="B8" s="9">
        <f>B7*0.000001/60</f>
        <v>4.9999999999999996E-6</v>
      </c>
      <c r="C8" s="7" t="s">
        <v>36</v>
      </c>
      <c r="F8" s="7">
        <v>14</v>
      </c>
      <c r="G8" s="7">
        <f t="shared" si="0"/>
        <v>840</v>
      </c>
      <c r="H8" s="7">
        <v>0.55800000000000005</v>
      </c>
      <c r="I8" s="7">
        <f t="shared" si="1"/>
        <v>223.20000000000002</v>
      </c>
      <c r="J8" s="7">
        <f t="shared" si="2"/>
        <v>17136</v>
      </c>
    </row>
    <row r="9" spans="1:11">
      <c r="A9" s="7" t="s">
        <v>37</v>
      </c>
      <c r="B9" s="7">
        <f>B8/B6</f>
        <v>1.6761649346295673E-3</v>
      </c>
      <c r="C9" s="7" t="s">
        <v>38</v>
      </c>
      <c r="F9" s="7">
        <v>16</v>
      </c>
      <c r="G9" s="7">
        <f t="shared" si="0"/>
        <v>960</v>
      </c>
      <c r="H9" s="7">
        <v>0.89600000000000002</v>
      </c>
      <c r="I9" s="7">
        <f t="shared" si="1"/>
        <v>358.40000000000003</v>
      </c>
      <c r="J9" s="7">
        <f t="shared" si="2"/>
        <v>34896</v>
      </c>
    </row>
    <row r="10" spans="1:11">
      <c r="A10" s="7" t="s">
        <v>67</v>
      </c>
      <c r="B10" s="7">
        <f>B2/B9</f>
        <v>596.60000000000014</v>
      </c>
      <c r="C10" s="7" t="s">
        <v>39</v>
      </c>
      <c r="F10" s="7">
        <v>18</v>
      </c>
      <c r="G10" s="7">
        <f t="shared" si="0"/>
        <v>1080</v>
      </c>
      <c r="H10" s="7">
        <v>0.92900000000000005</v>
      </c>
      <c r="I10" s="7">
        <f t="shared" si="1"/>
        <v>371.6</v>
      </c>
      <c r="J10" s="7">
        <f t="shared" si="2"/>
        <v>43800</v>
      </c>
    </row>
    <row r="11" spans="1:11">
      <c r="F11" s="7">
        <v>20</v>
      </c>
      <c r="G11" s="7">
        <f t="shared" si="0"/>
        <v>1200</v>
      </c>
      <c r="H11" s="7">
        <v>0.72299999999999998</v>
      </c>
      <c r="I11" s="7">
        <f t="shared" si="1"/>
        <v>289.2</v>
      </c>
      <c r="J11" s="7">
        <f t="shared" si="2"/>
        <v>39648</v>
      </c>
    </row>
    <row r="12" spans="1:11">
      <c r="F12" s="7">
        <v>22</v>
      </c>
      <c r="G12" s="7">
        <f t="shared" si="0"/>
        <v>1320</v>
      </c>
      <c r="H12" s="7">
        <v>0.45700000000000002</v>
      </c>
      <c r="I12" s="7">
        <f t="shared" si="1"/>
        <v>182.8</v>
      </c>
      <c r="J12" s="7">
        <f t="shared" si="2"/>
        <v>28320</v>
      </c>
    </row>
    <row r="13" spans="1:11">
      <c r="F13" s="7">
        <v>24</v>
      </c>
      <c r="G13" s="7">
        <f t="shared" si="0"/>
        <v>1440</v>
      </c>
      <c r="H13" s="7">
        <v>0.247</v>
      </c>
      <c r="I13" s="7">
        <f t="shared" si="1"/>
        <v>98.8</v>
      </c>
      <c r="J13" s="7">
        <f t="shared" si="2"/>
        <v>16896</v>
      </c>
    </row>
    <row r="14" spans="1:11">
      <c r="F14" s="7">
        <v>26</v>
      </c>
      <c r="G14" s="7">
        <f t="shared" si="0"/>
        <v>1560</v>
      </c>
      <c r="H14" s="7">
        <v>0.11700000000000001</v>
      </c>
      <c r="I14" s="7">
        <f t="shared" si="1"/>
        <v>46.800000000000004</v>
      </c>
      <c r="J14" s="7">
        <f t="shared" si="2"/>
        <v>8736</v>
      </c>
    </row>
    <row r="15" spans="1:11">
      <c r="F15" s="7">
        <v>28</v>
      </c>
      <c r="G15" s="7">
        <f t="shared" si="0"/>
        <v>1680</v>
      </c>
      <c r="H15" s="7">
        <v>0.05</v>
      </c>
      <c r="I15" s="7">
        <f t="shared" si="1"/>
        <v>20</v>
      </c>
      <c r="J15" s="7">
        <f t="shared" si="2"/>
        <v>4008.0000000000009</v>
      </c>
    </row>
    <row r="16" spans="1:11">
      <c r="F16" s="7">
        <v>30</v>
      </c>
      <c r="G16" s="7">
        <f t="shared" si="0"/>
        <v>1800</v>
      </c>
      <c r="H16" s="7">
        <v>1.9E-2</v>
      </c>
      <c r="I16" s="7">
        <f t="shared" si="1"/>
        <v>7.6</v>
      </c>
      <c r="J16" s="7">
        <f t="shared" si="2"/>
        <v>1656</v>
      </c>
    </row>
    <row r="17" spans="6:11">
      <c r="F17" s="7">
        <v>32</v>
      </c>
      <c r="G17" s="7">
        <f t="shared" si="0"/>
        <v>1920</v>
      </c>
      <c r="H17" s="7">
        <v>0</v>
      </c>
      <c r="I17" s="7">
        <f t="shared" si="1"/>
        <v>0</v>
      </c>
      <c r="J17" s="7">
        <f t="shared" si="2"/>
        <v>456</v>
      </c>
    </row>
    <row r="18" spans="6:11">
      <c r="J18" s="8">
        <f>SUM(J6:J17)</f>
        <v>199392</v>
      </c>
    </row>
    <row r="19" spans="6:11">
      <c r="I19" s="7" t="s">
        <v>46</v>
      </c>
      <c r="J19" s="7">
        <f>B8*(G17-G5)</f>
        <v>7.1999999999999998E-3</v>
      </c>
      <c r="K19" s="7" t="s">
        <v>47</v>
      </c>
    </row>
    <row r="20" spans="6:11">
      <c r="I20" s="7" t="s">
        <v>48</v>
      </c>
      <c r="J20" s="7">
        <f>J18/(G17-G5)</f>
        <v>138.46666666666667</v>
      </c>
      <c r="K20" s="7" t="s">
        <v>49</v>
      </c>
    </row>
    <row r="21" spans="6:11">
      <c r="I21" s="7" t="s">
        <v>51</v>
      </c>
      <c r="J21" s="7">
        <f>J20*J19</f>
        <v>0.99695999999999996</v>
      </c>
      <c r="K21" s="7" t="s">
        <v>50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クロマト理論段モデル</vt:lpstr>
      <vt:lpstr>橋本例題3.1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itolab04</cp:lastModifiedBy>
  <cp:lastPrinted>2012-03-21T00:18:03Z</cp:lastPrinted>
  <dcterms:created xsi:type="dcterms:W3CDTF">2004-09-27T03:51:15Z</dcterms:created>
  <dcterms:modified xsi:type="dcterms:W3CDTF">2015-03-13T04:53:12Z</dcterms:modified>
</cp:coreProperties>
</file>