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885" windowWidth="15480" windowHeight="11640" activeTab="0"/>
  </bookViews>
  <sheets>
    <sheet name="蒸留塔８段" sheetId="1" r:id="rId1"/>
    <sheet name="EtOHWater気液平衡" sheetId="2" r:id="rId2"/>
  </sheets>
  <definedNames>
    <definedName name="solver_adj" localSheetId="0" hidden="1">'蒸留塔８段'!$B$9:$B$17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'蒸留塔８段'!$E$18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aito</author>
    <author>Itolab11</author>
  </authors>
  <commentList>
    <comment ref="D10" authorId="0">
      <text>
        <r>
          <rPr>
            <sz val="10"/>
            <rFont val="ＭＳ Ｐゴシック"/>
            <family val="3"/>
          </rPr>
          <t>=C10*B10/(1+(C10-1)*B10)</t>
        </r>
      </text>
    </comment>
    <comment ref="E9" authorId="0">
      <text>
        <r>
          <rPr>
            <sz val="10"/>
            <rFont val="ＭＳ Ｐゴシック"/>
            <family val="3"/>
          </rPr>
          <t xml:space="preserve">=B2*B9+B3*B17-B1*B4
</t>
        </r>
      </text>
    </comment>
    <comment ref="E10" authorId="0">
      <text>
        <r>
          <rPr>
            <sz val="10"/>
            <rFont val="ＭＳ Ｐゴシック"/>
            <family val="3"/>
          </rPr>
          <t>=G1*B10+G2*B9-D11</t>
        </r>
      </text>
    </comment>
    <comment ref="E17" authorId="0">
      <text>
        <r>
          <rPr>
            <sz val="10"/>
            <rFont val="ＭＳ Ｐゴシック"/>
            <family val="3"/>
          </rPr>
          <t>=D10-B9</t>
        </r>
      </text>
    </comment>
    <comment ref="E18" authorId="0">
      <text>
        <r>
          <rPr>
            <sz val="10"/>
            <rFont val="ＭＳ Ｐゴシック"/>
            <family val="3"/>
          </rPr>
          <t>=SUMSQ(E9:E17)</t>
        </r>
      </text>
    </comment>
    <comment ref="C10" authorId="1">
      <text>
        <r>
          <rPr>
            <sz val="10"/>
            <rFont val="ＭＳ Ｐゴシック"/>
            <family val="3"/>
          </rPr>
          <t>=77.0053*B10^4-171.3*B10^3+142.48*B10^2-56.338*B10+11.159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1">
      <text>
        <r>
          <rPr>
            <sz val="10"/>
            <rFont val="ＭＳ Ｐゴシック"/>
            <family val="3"/>
          </rPr>
          <t xml:space="preserve">=G4*B15-G5*B17-D16
</t>
        </r>
      </text>
    </comment>
  </commentList>
</comments>
</file>

<file path=xl/sharedStrings.xml><?xml version="1.0" encoding="utf-8"?>
<sst xmlns="http://schemas.openxmlformats.org/spreadsheetml/2006/main" count="46" uniqueCount="43">
  <si>
    <t>zF=</t>
  </si>
  <si>
    <t>xD=</t>
  </si>
  <si>
    <t xml:space="preserve"> R=</t>
  </si>
  <si>
    <t>F=</t>
  </si>
  <si>
    <t>D=</t>
  </si>
  <si>
    <t>q=</t>
  </si>
  <si>
    <t>x2=</t>
  </si>
  <si>
    <t>x3=</t>
  </si>
  <si>
    <t>x4=</t>
  </si>
  <si>
    <t>x5=</t>
  </si>
  <si>
    <t>x6=</t>
  </si>
  <si>
    <t>x7=</t>
  </si>
  <si>
    <t>xW=</t>
  </si>
  <si>
    <t>W=</t>
  </si>
  <si>
    <t>L=</t>
  </si>
  <si>
    <t>グラフ用データ</t>
  </si>
  <si>
    <t>yi</t>
  </si>
  <si>
    <t>Eqs.</t>
  </si>
  <si>
    <t>L/(L+D)=</t>
  </si>
  <si>
    <t>(L+qF)/(L+qF-W)=</t>
  </si>
  <si>
    <t>D/(L+D)=</t>
  </si>
  <si>
    <t>W/(L+qF-W)=</t>
  </si>
  <si>
    <t>(L+qF-W)=</t>
  </si>
  <si>
    <t>ｴﾀﾉ-ﾙ/水気液平衡文献値</t>
  </si>
  <si>
    <t>ｘ</t>
  </si>
  <si>
    <t>ｙ</t>
  </si>
  <si>
    <t>温度[C]</t>
  </si>
  <si>
    <t>α</t>
  </si>
  <si>
    <t>相間α</t>
  </si>
  <si>
    <t>y</t>
  </si>
  <si>
    <t>x</t>
  </si>
  <si>
    <t>x-y</t>
  </si>
  <si>
    <t>式(1)</t>
  </si>
  <si>
    <t>x1=</t>
  </si>
  <si>
    <t>式(3)</t>
  </si>
  <si>
    <t>式(4)</t>
  </si>
  <si>
    <t>式(5)</t>
  </si>
  <si>
    <t>式(6)</t>
  </si>
  <si>
    <t>式(7)</t>
  </si>
  <si>
    <t>式(8)</t>
  </si>
  <si>
    <t>式(9)</t>
  </si>
  <si>
    <t>式(2)</t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</si>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</sst>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_ "/>
    <numFmt numFmtId="179" formatCode="0.00_ "/>
    <numFmt numFmtId="180" formatCode="#,##0.0000;\-#,##0.0000"/>
    <numFmt numFmtId="181" formatCode="0.000_);[Red]\(0.000\)"/>
  </numFmts>
  <fonts count="4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Arial"/>
      <family val="2"/>
    </font>
    <font>
      <sz val="9"/>
      <color indexed="63"/>
      <name val="ＭＳ Ｐゴシック"/>
      <family val="3"/>
    </font>
    <font>
      <vertAlign val="superscript"/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 applyBorder="1" applyAlignment="1">
      <alignment horizontal="right"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quotePrefix="1">
      <alignment/>
      <protection/>
    </xf>
    <xf numFmtId="177" fontId="3" fillId="0" borderId="0" xfId="61" applyNumberFormat="1" applyFont="1">
      <alignment/>
      <protection/>
    </xf>
    <xf numFmtId="177" fontId="3" fillId="0" borderId="0" xfId="61" applyNumberFormat="1" applyFont="1" applyAlignment="1">
      <alignment horizontal="right"/>
      <protection/>
    </xf>
    <xf numFmtId="179" fontId="3" fillId="0" borderId="0" xfId="61" applyNumberFormat="1" applyFont="1">
      <alignment/>
      <protection/>
    </xf>
    <xf numFmtId="0" fontId="1" fillId="0" borderId="10" xfId="62" applyNumberFormat="1" applyFont="1" applyBorder="1" applyProtection="1">
      <alignment vertical="center"/>
      <protection locked="0"/>
    </xf>
    <xf numFmtId="0" fontId="1" fillId="0" borderId="11" xfId="62" applyNumberFormat="1" applyFont="1" applyBorder="1" applyProtection="1">
      <alignment vertical="center"/>
      <protection locked="0"/>
    </xf>
    <xf numFmtId="0" fontId="1" fillId="0" borderId="12" xfId="62" applyNumberFormat="1" applyFont="1" applyBorder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3" xfId="62" applyNumberFormat="1" applyFont="1" applyBorder="1" applyProtection="1">
      <alignment vertical="center"/>
      <protection locked="0"/>
    </xf>
    <xf numFmtId="0" fontId="1" fillId="0" borderId="0" xfId="62" applyNumberFormat="1" applyFont="1" applyBorder="1" applyProtection="1">
      <alignment vertical="center"/>
      <protection locked="0"/>
    </xf>
    <xf numFmtId="0" fontId="1" fillId="0" borderId="14" xfId="62" applyNumberFormat="1" applyFont="1" applyBorder="1" applyProtection="1">
      <alignment vertical="center"/>
      <protection locked="0"/>
    </xf>
    <xf numFmtId="0" fontId="1" fillId="0" borderId="0" xfId="62" applyNumberFormat="1" applyFont="1" applyFill="1" applyBorder="1" applyProtection="1">
      <alignment vertical="center"/>
      <protection locked="0"/>
    </xf>
    <xf numFmtId="0" fontId="1" fillId="0" borderId="15" xfId="62" applyNumberFormat="1" applyFont="1" applyBorder="1" applyProtection="1">
      <alignment vertical="center"/>
      <protection locked="0"/>
    </xf>
    <xf numFmtId="0" fontId="1" fillId="0" borderId="16" xfId="62" applyNumberFormat="1" applyFont="1" applyBorder="1" applyProtection="1">
      <alignment vertical="center"/>
      <protection locked="0"/>
    </xf>
    <xf numFmtId="0" fontId="1" fillId="0" borderId="17" xfId="62" applyNumberFormat="1" applyFont="1" applyBorder="1" applyProtection="1">
      <alignment vertical="center"/>
      <protection locked="0"/>
    </xf>
    <xf numFmtId="177" fontId="3" fillId="0" borderId="18" xfId="61" applyNumberFormat="1" applyFont="1" applyBorder="1">
      <alignment/>
      <protection/>
    </xf>
    <xf numFmtId="177" fontId="3" fillId="0" borderId="19" xfId="61" applyNumberFormat="1" applyFont="1" applyBorder="1">
      <alignment/>
      <protection/>
    </xf>
    <xf numFmtId="177" fontId="3" fillId="0" borderId="20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dist4" xfId="61"/>
    <cellStyle name="標準_永柳データ解析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"/>
          <c:w val="0.859"/>
          <c:h val="0.90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'蒸留塔８段'!$K$2:$K$19</c:f>
              <c:numCache/>
            </c:numRef>
          </c:xVal>
          <c:yVal>
            <c:numRef>
              <c:f>'蒸留塔８段'!$L$2:$L$19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'蒸留塔８段'!$K$21:$K$22</c:f>
              <c:numCache/>
            </c:numRef>
          </c:xVal>
          <c:yVal>
            <c:numRef>
              <c:f>'蒸留塔８段'!$L$21:$L$22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'蒸留塔８段'!$K$25:$K$39</c:f>
              <c:numCache/>
            </c:numRef>
          </c:xVal>
          <c:yVal>
            <c:numRef>
              <c:f>'蒸留塔８段'!$M$25:$M$39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'蒸留塔８段'!$K$41:$K$43</c:f>
              <c:numCache/>
            </c:numRef>
          </c:xVal>
          <c:yVal>
            <c:numRef>
              <c:f>'蒸留塔８段'!$L$41:$L$43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'蒸留塔８段'!$K$45:$K$47</c:f>
              <c:numCache/>
            </c:numRef>
          </c:xVal>
          <c:yVal>
            <c:numRef>
              <c:f>'蒸留塔８段'!$L$45:$L$47</c:f>
              <c:numCache/>
            </c:numRef>
          </c:yVal>
          <c:smooth val="0"/>
        </c:ser>
        <c:axId val="17143056"/>
        <c:axId val="20069777"/>
      </c:scatterChart>
      <c:valAx>
        <c:axId val="171430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9777"/>
        <c:crosses val="autoZero"/>
        <c:crossBetween val="midCat"/>
        <c:dispUnits/>
        <c:minorUnit val="0.1"/>
      </c:valAx>
      <c:valAx>
        <c:axId val="200697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3056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-0.001"/>
          <c:w val="0.89275"/>
          <c:h val="0.921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'EtOHWater気液平衡'!$A$3:$A$13</c:f>
              <c:numCache/>
            </c:numRef>
          </c:xVal>
          <c:yVal>
            <c:numRef>
              <c:f>'EtOHWater気液平衡'!$B$3:$B$13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'EtOHWater気液平衡'!$A$3:$A$11</c:f>
              <c:numCache/>
            </c:numRef>
          </c:xVal>
          <c:yVal>
            <c:numRef>
              <c:f>'EtOHWater気液平衡'!$G$3:$G$11</c:f>
              <c:numCache/>
            </c:numRef>
          </c:yVal>
          <c:smooth val="1"/>
        </c:ser>
        <c:axId val="46410266"/>
        <c:axId val="15039211"/>
      </c:scatterChart>
      <c:valAx>
        <c:axId val="4641026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9211"/>
        <c:crosses val="autoZero"/>
        <c:crossBetween val="midCat"/>
        <c:dispUnits/>
        <c:minorUnit val="0.1"/>
      </c:valAx>
      <c:valAx>
        <c:axId val="150392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0266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-0.00125"/>
          <c:w val="0.87775"/>
          <c:h val="0.91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'EtOHWater気液平衡'!$A$3:$A$11</c:f>
              <c:numCache/>
            </c:numRef>
          </c:xVal>
          <c:yVal>
            <c:numRef>
              <c:f>'EtOHWater気液平衡'!$E$3:$E$11</c:f>
              <c:numCache/>
            </c:numRef>
          </c:yVal>
          <c:smooth val="1"/>
        </c:ser>
        <c:axId val="1135172"/>
        <c:axId val="10216549"/>
      </c:scatterChart>
      <c:valAx>
        <c:axId val="11351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16549"/>
        <c:crosses val="autoZero"/>
        <c:crossBetween val="midCat"/>
        <c:dispUnits/>
        <c:minorUnit val="0.1"/>
      </c:valAx>
      <c:valAx>
        <c:axId val="1021654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α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517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0.6735</cdr:x>
      <cdr:y>0.17375</cdr:y>
    </cdr:from>
    <cdr:to>
      <cdr:x>0.7015</cdr:x>
      <cdr:y>0.249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228850" y="495300"/>
          <a:ext cx="95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0.84325</cdr:x>
      <cdr:y>0.73825</cdr:y>
    </cdr:from>
    <cdr:to>
      <cdr:x>0.88875</cdr:x>
      <cdr:y>0.8125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790825" y="2105025"/>
          <a:ext cx="152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cdr:txBody>
    </cdr:sp>
  </cdr:relSizeAnchor>
  <cdr:relSizeAnchor xmlns:cdr="http://schemas.openxmlformats.org/drawingml/2006/chartDrawing">
    <cdr:from>
      <cdr:x>0.2755</cdr:x>
      <cdr:y>0.73825</cdr:y>
    </cdr:from>
    <cdr:to>
      <cdr:x>0.324</cdr:x>
      <cdr:y>0.8125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904875" y="2105025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</a:p>
      </cdr:txBody>
    </cdr:sp>
  </cdr:relSizeAnchor>
  <cdr:relSizeAnchor xmlns:cdr="http://schemas.openxmlformats.org/drawingml/2006/chartDrawing">
    <cdr:from>
      <cdr:x>0.60825</cdr:x>
      <cdr:y>0.73825</cdr:y>
    </cdr:from>
    <cdr:to>
      <cdr:x>0.65075</cdr:x>
      <cdr:y>0.8125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2009775" y="21050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cdr:txBody>
    </cdr:sp>
  </cdr:relSizeAnchor>
  <cdr:relSizeAnchor xmlns:cdr="http://schemas.openxmlformats.org/drawingml/2006/chartDrawing">
    <cdr:from>
      <cdr:x>0.60975</cdr:x>
      <cdr:y>0.2085</cdr:y>
    </cdr:from>
    <cdr:to>
      <cdr:x>0.6855</cdr:x>
      <cdr:y>0.283</cdr:y>
    </cdr:to>
    <cdr:sp>
      <cdr:nvSpPr>
        <cdr:cNvPr id="5" name="Text Box 1029"/>
        <cdr:cNvSpPr txBox="1">
          <a:spLocks noChangeArrowheads="1"/>
        </cdr:cNvSpPr>
      </cdr:nvSpPr>
      <cdr:spPr>
        <a:xfrm flipH="1">
          <a:off x="20193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cdr:txBody>
    </cdr:sp>
  </cdr:relSizeAnchor>
  <cdr:relSizeAnchor xmlns:cdr="http://schemas.openxmlformats.org/drawingml/2006/chartDrawing">
    <cdr:from>
      <cdr:x>0.53625</cdr:x>
      <cdr:y>0.23775</cdr:y>
    </cdr:from>
    <cdr:to>
      <cdr:x>0.56425</cdr:x>
      <cdr:y>0.31225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771650" y="67627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cdr:txBody>
    </cdr:sp>
  </cdr:relSizeAnchor>
  <cdr:relSizeAnchor xmlns:cdr="http://schemas.openxmlformats.org/drawingml/2006/chartDrawing">
    <cdr:from>
      <cdr:x>0.47025</cdr:x>
      <cdr:y>0.27825</cdr:y>
    </cdr:from>
    <cdr:to>
      <cdr:x>0.49825</cdr:x>
      <cdr:y>0.3525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1552575" y="79057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cdr:txBody>
    </cdr:sp>
  </cdr:relSizeAnchor>
  <cdr:relSizeAnchor xmlns:cdr="http://schemas.openxmlformats.org/drawingml/2006/chartDrawing">
    <cdr:from>
      <cdr:x>0.39975</cdr:x>
      <cdr:y>0.3115</cdr:y>
    </cdr:from>
    <cdr:to>
      <cdr:x>0.42775</cdr:x>
      <cdr:y>0.38575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1323975" y="885825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cdr:txBody>
    </cdr:sp>
  </cdr:relSizeAnchor>
  <cdr:relSizeAnchor xmlns:cdr="http://schemas.openxmlformats.org/drawingml/2006/chartDrawing">
    <cdr:from>
      <cdr:x>0.3255</cdr:x>
      <cdr:y>0.354</cdr:y>
    </cdr:from>
    <cdr:to>
      <cdr:x>0.3535</cdr:x>
      <cdr:y>0.42825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76325" y="10096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cdr:txBody>
    </cdr:sp>
  </cdr:relSizeAnchor>
  <cdr:relSizeAnchor xmlns:cdr="http://schemas.openxmlformats.org/drawingml/2006/chartDrawing">
    <cdr:from>
      <cdr:x>0.21775</cdr:x>
      <cdr:y>0.4925</cdr:y>
    </cdr:from>
    <cdr:to>
      <cdr:x>0.246</cdr:x>
      <cdr:y>0.5675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714375" y="1400175"/>
          <a:ext cx="95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cdr:txBody>
    </cdr:sp>
  </cdr:relSizeAnchor>
  <cdr:relSizeAnchor xmlns:cdr="http://schemas.openxmlformats.org/drawingml/2006/chartDrawing">
    <cdr:from>
      <cdr:x>0.73475</cdr:x>
      <cdr:y>0.143</cdr:y>
    </cdr:from>
    <cdr:to>
      <cdr:x>0.76275</cdr:x>
      <cdr:y>0.21725</cdr:y>
    </cdr:to>
    <cdr:sp>
      <cdr:nvSpPr>
        <cdr:cNvPr id="11" name="Text Box 1035"/>
        <cdr:cNvSpPr txBox="1">
          <a:spLocks noChangeArrowheads="1"/>
        </cdr:cNvSpPr>
      </cdr:nvSpPr>
      <cdr:spPr>
        <a:xfrm>
          <a:off x="2428875" y="400050"/>
          <a:ext cx="95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15</xdr:col>
      <xdr:colOff>571500</xdr:colOff>
      <xdr:row>19</xdr:row>
      <xdr:rowOff>123825</xdr:rowOff>
    </xdr:to>
    <xdr:graphicFrame>
      <xdr:nvGraphicFramePr>
        <xdr:cNvPr id="1" name="グラフ 45"/>
        <xdr:cNvGraphicFramePr/>
      </xdr:nvGraphicFramePr>
      <xdr:xfrm>
        <a:off x="6115050" y="161925"/>
        <a:ext cx="3314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47625</xdr:rowOff>
    </xdr:from>
    <xdr:to>
      <xdr:col>6</xdr:col>
      <xdr:colOff>171450</xdr:colOff>
      <xdr:row>37</xdr:row>
      <xdr:rowOff>47625</xdr:rowOff>
    </xdr:to>
    <xdr:graphicFrame>
      <xdr:nvGraphicFramePr>
        <xdr:cNvPr id="1" name="グラフ 1"/>
        <xdr:cNvGraphicFramePr/>
      </xdr:nvGraphicFramePr>
      <xdr:xfrm>
        <a:off x="19050" y="3076575"/>
        <a:ext cx="3352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0</xdr:row>
      <xdr:rowOff>0</xdr:rowOff>
    </xdr:from>
    <xdr:to>
      <xdr:col>14</xdr:col>
      <xdr:colOff>428625</xdr:colOff>
      <xdr:row>16</xdr:row>
      <xdr:rowOff>9525</xdr:rowOff>
    </xdr:to>
    <xdr:graphicFrame>
      <xdr:nvGraphicFramePr>
        <xdr:cNvPr id="2" name="グラフ 2"/>
        <xdr:cNvGraphicFramePr/>
      </xdr:nvGraphicFramePr>
      <xdr:xfrm>
        <a:off x="4781550" y="0"/>
        <a:ext cx="31146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tabSelected="1" zoomScalePageLayoutView="0" workbookViewId="0" topLeftCell="A1">
      <selection activeCell="Q22" sqref="Q22"/>
    </sheetView>
  </sheetViews>
  <sheetFormatPr defaultColWidth="12" defaultRowHeight="10.5"/>
  <cols>
    <col min="1" max="1" width="4.83203125" style="4" customWidth="1"/>
    <col min="2" max="2" width="7" style="3" customWidth="1"/>
    <col min="3" max="3" width="6.16015625" style="3" customWidth="1"/>
    <col min="4" max="4" width="7.33203125" style="3" customWidth="1"/>
    <col min="5" max="5" width="10.33203125" style="3" customWidth="1"/>
    <col min="6" max="6" width="17.5" style="3" customWidth="1"/>
    <col min="7" max="7" width="5.83203125" style="3" customWidth="1"/>
    <col min="8" max="16384" width="12" style="3" customWidth="1"/>
  </cols>
  <sheetData>
    <row r="1" spans="1:11" ht="12">
      <c r="A1" s="4" t="s">
        <v>3</v>
      </c>
      <c r="B1" s="3">
        <v>1</v>
      </c>
      <c r="D1" s="1"/>
      <c r="E1" s="2"/>
      <c r="F1" s="4" t="s">
        <v>18</v>
      </c>
      <c r="G1" s="3">
        <f>B7/(B7+B2)</f>
        <v>0.5</v>
      </c>
      <c r="K1" s="3" t="s">
        <v>15</v>
      </c>
    </row>
    <row r="2" spans="1:12" ht="12">
      <c r="A2" s="4" t="s">
        <v>4</v>
      </c>
      <c r="B2" s="3">
        <v>0.5</v>
      </c>
      <c r="F2" s="4" t="s">
        <v>20</v>
      </c>
      <c r="G2" s="3">
        <f>B2/(B7+B2)</f>
        <v>0.5</v>
      </c>
      <c r="K2" s="7">
        <f>B17</f>
        <v>0.052883790649939234</v>
      </c>
      <c r="L2" s="3">
        <v>0</v>
      </c>
    </row>
    <row r="3" spans="1:12" ht="12">
      <c r="A3" s="4" t="s">
        <v>13</v>
      </c>
      <c r="B3" s="3">
        <f>B1-B2</f>
        <v>0.5</v>
      </c>
      <c r="F3" s="4" t="s">
        <v>22</v>
      </c>
      <c r="G3" s="3">
        <f>B7+B5*B1-B3</f>
        <v>0.5</v>
      </c>
      <c r="K3" s="7">
        <f>B17</f>
        <v>0.052883790649939234</v>
      </c>
      <c r="L3" s="3">
        <f>D17</f>
        <v>0.32322303212293974</v>
      </c>
    </row>
    <row r="4" spans="1:12" ht="12">
      <c r="A4" s="1" t="s">
        <v>0</v>
      </c>
      <c r="B4" s="2">
        <v>0.4</v>
      </c>
      <c r="C4" s="2"/>
      <c r="F4" s="3" t="s">
        <v>19</v>
      </c>
      <c r="G4" s="8">
        <f>(B7+B5*B1)/G3</f>
        <v>2</v>
      </c>
      <c r="K4" s="7">
        <f>B16</f>
        <v>0.18805579418708762</v>
      </c>
      <c r="L4" s="3">
        <f>D17</f>
        <v>0.32322303212293974</v>
      </c>
    </row>
    <row r="5" spans="1:12" ht="12">
      <c r="A5" s="1" t="s">
        <v>5</v>
      </c>
      <c r="B5" s="2">
        <v>0.5</v>
      </c>
      <c r="C5" s="2"/>
      <c r="F5" s="4" t="s">
        <v>21</v>
      </c>
      <c r="G5" s="8">
        <f>B3/G3</f>
        <v>1</v>
      </c>
      <c r="K5" s="7">
        <f>B16</f>
        <v>0.18805579418708762</v>
      </c>
      <c r="L5" s="3">
        <f>D16</f>
        <v>0.5136638001269901</v>
      </c>
    </row>
    <row r="6" spans="1:12" ht="12">
      <c r="A6" s="1" t="s">
        <v>2</v>
      </c>
      <c r="B6" s="2">
        <v>1</v>
      </c>
      <c r="C6" s="2"/>
      <c r="K6" s="7">
        <f>B15</f>
        <v>0.2832780982302138</v>
      </c>
      <c r="L6" s="3">
        <f>D16</f>
        <v>0.5136638001269901</v>
      </c>
    </row>
    <row r="7" spans="1:12" ht="12">
      <c r="A7" s="1" t="s">
        <v>14</v>
      </c>
      <c r="B7" s="2">
        <f>B6*B2</f>
        <v>0.5</v>
      </c>
      <c r="C7" s="2"/>
      <c r="K7" s="7">
        <f>B15</f>
        <v>0.2832780982302138</v>
      </c>
      <c r="L7" s="3">
        <f>D15</f>
        <v>0.5611403544584506</v>
      </c>
    </row>
    <row r="8" spans="2:12" ht="12">
      <c r="B8" s="3" t="s">
        <v>42</v>
      </c>
      <c r="C8" s="3" t="s">
        <v>27</v>
      </c>
      <c r="D8" s="3" t="s">
        <v>16</v>
      </c>
      <c r="E8" s="3" t="s">
        <v>17</v>
      </c>
      <c r="K8" s="7">
        <f>B14</f>
        <v>0.3752257954402793</v>
      </c>
      <c r="L8" s="3">
        <f>D15</f>
        <v>0.5611403544584506</v>
      </c>
    </row>
    <row r="9" spans="1:12" ht="12">
      <c r="A9" s="4" t="s">
        <v>1</v>
      </c>
      <c r="B9" s="20">
        <v>0.7470644539610669</v>
      </c>
      <c r="C9" s="6"/>
      <c r="D9" s="6"/>
      <c r="E9" s="3">
        <f>B2*B9+B3*B17-B1*B4</f>
        <v>-2.5877694496967418E-05</v>
      </c>
      <c r="F9" s="5" t="s">
        <v>32</v>
      </c>
      <c r="K9" s="7">
        <f>B14</f>
        <v>0.3752257954402793</v>
      </c>
      <c r="L9" s="3">
        <f>D14</f>
        <v>0.605597412464279</v>
      </c>
    </row>
    <row r="10" spans="1:12" ht="12">
      <c r="A10" s="4" t="s">
        <v>33</v>
      </c>
      <c r="B10" s="21">
        <v>0.6983488906199455</v>
      </c>
      <c r="C10" s="8">
        <f>77.0053*B10^4-171.3*B10^3+142.48*B10^2-56.338*B10+11.159</f>
        <v>1.2756930719852395</v>
      </c>
      <c r="D10" s="6">
        <f>C10*B10/(1+(C10-1)*B10)</f>
        <v>0.7470494479957834</v>
      </c>
      <c r="E10" s="3">
        <f>G1*B10+G2*B9-D11</f>
        <v>-3.52380564727639E-07</v>
      </c>
      <c r="F10" s="5" t="s">
        <v>34</v>
      </c>
      <c r="K10" s="7">
        <f>B13</f>
        <v>0.46413919017800126</v>
      </c>
      <c r="L10" s="3">
        <f>D14</f>
        <v>0.605597412464279</v>
      </c>
    </row>
    <row r="11" spans="1:12" ht="12">
      <c r="A11" s="4" t="s">
        <v>6</v>
      </c>
      <c r="B11" s="21">
        <v>0.63607307179427</v>
      </c>
      <c r="C11" s="8">
        <f aca="true" t="shared" si="0" ref="C11:C17">77.0053*B11^4-171.3*B11^3+142.48*B11^2-56.338*B11+11.159</f>
        <v>1.4911817846779574</v>
      </c>
      <c r="D11" s="6">
        <f aca="true" t="shared" si="1" ref="D11:D17">C11*B11/(1+(C11-1)*B11)</f>
        <v>0.722707024671071</v>
      </c>
      <c r="E11" s="3">
        <f>G1*B11+G2*B9-D12</f>
        <v>1.0189156512963038E-06</v>
      </c>
      <c r="F11" s="5" t="s">
        <v>35</v>
      </c>
      <c r="K11" s="7">
        <f>B13</f>
        <v>0.46413919017800126</v>
      </c>
      <c r="L11" s="3">
        <f>D13</f>
        <v>0.6506175259932816</v>
      </c>
    </row>
    <row r="12" spans="1:12" ht="12">
      <c r="A12" s="4" t="s">
        <v>7</v>
      </c>
      <c r="B12" s="21">
        <v>0.5541848136994643</v>
      </c>
      <c r="C12" s="8">
        <f t="shared" si="0"/>
        <v>1.8037451477374997</v>
      </c>
      <c r="D12" s="6">
        <f t="shared" si="1"/>
        <v>0.6915677439620171</v>
      </c>
      <c r="E12" s="3">
        <f>G1*B12+G2*B9-D13</f>
        <v>7.107836983988314E-06</v>
      </c>
      <c r="F12" s="5" t="s">
        <v>36</v>
      </c>
      <c r="K12" s="6">
        <f>B12</f>
        <v>0.5541848136994643</v>
      </c>
      <c r="L12" s="3">
        <f>D13</f>
        <v>0.6506175259932816</v>
      </c>
    </row>
    <row r="13" spans="1:12" ht="12">
      <c r="A13" s="4" t="s">
        <v>8</v>
      </c>
      <c r="B13" s="21">
        <v>0.46413919017800126</v>
      </c>
      <c r="C13" s="8">
        <f t="shared" si="0"/>
        <v>2.149950188639414</v>
      </c>
      <c r="D13" s="6">
        <f t="shared" si="1"/>
        <v>0.6506175259932816</v>
      </c>
      <c r="E13" s="3">
        <f>G1*B13+G2*B9-D14</f>
        <v>4.4096052550512965E-06</v>
      </c>
      <c r="F13" s="5" t="s">
        <v>37</v>
      </c>
      <c r="K13" s="6">
        <f>B12</f>
        <v>0.5541848136994643</v>
      </c>
      <c r="L13" s="3">
        <f>D12</f>
        <v>0.6915677439620171</v>
      </c>
    </row>
    <row r="14" spans="1:12" ht="12">
      <c r="A14" s="4" t="s">
        <v>9</v>
      </c>
      <c r="B14" s="21">
        <v>0.3752257954402793</v>
      </c>
      <c r="C14" s="8">
        <f t="shared" si="0"/>
        <v>2.556669901212416</v>
      </c>
      <c r="D14" s="6">
        <f t="shared" si="1"/>
        <v>0.605597412464279</v>
      </c>
      <c r="E14" s="3">
        <f>G1*B14+G2*B9-D15</f>
        <v>4.770242222562615E-06</v>
      </c>
      <c r="F14" s="5" t="s">
        <v>38</v>
      </c>
      <c r="K14" s="7">
        <f>B11</f>
        <v>0.63607307179427</v>
      </c>
      <c r="L14" s="3">
        <f>D12</f>
        <v>0.6915677439620171</v>
      </c>
    </row>
    <row r="15" spans="1:12" ht="12">
      <c r="A15" s="4" t="s">
        <v>10</v>
      </c>
      <c r="B15" s="21">
        <v>0.2832780982302138</v>
      </c>
      <c r="C15" s="8">
        <f t="shared" si="0"/>
        <v>3.2350688799760388</v>
      </c>
      <c r="D15" s="6">
        <f t="shared" si="1"/>
        <v>0.5611403544584506</v>
      </c>
      <c r="E15" s="3">
        <f>G4*B15-G5*B17-D16</f>
        <v>8.60568349836388E-06</v>
      </c>
      <c r="F15" s="5" t="s">
        <v>39</v>
      </c>
      <c r="K15" s="7">
        <f>B11</f>
        <v>0.63607307179427</v>
      </c>
      <c r="L15" s="3">
        <f>D11</f>
        <v>0.722707024671071</v>
      </c>
    </row>
    <row r="16" spans="1:12" ht="12">
      <c r="A16" s="4" t="s">
        <v>11</v>
      </c>
      <c r="B16" s="21">
        <v>0.18805579418708762</v>
      </c>
      <c r="C16" s="8">
        <f t="shared" si="0"/>
        <v>4.560178381103711</v>
      </c>
      <c r="D16" s="6">
        <f t="shared" si="1"/>
        <v>0.5136638001269901</v>
      </c>
      <c r="E16" s="3">
        <f>G4*B16-G5*B17-D17</f>
        <v>4.765601296252697E-06</v>
      </c>
      <c r="F16" s="5" t="s">
        <v>40</v>
      </c>
      <c r="K16" s="7">
        <f>B10</f>
        <v>0.6983488906199455</v>
      </c>
      <c r="L16" s="3">
        <f>D11</f>
        <v>0.722707024671071</v>
      </c>
    </row>
    <row r="17" spans="1:12" ht="12">
      <c r="A17" s="4" t="s">
        <v>12</v>
      </c>
      <c r="B17" s="22">
        <v>0.052883790649939234</v>
      </c>
      <c r="C17" s="8">
        <f t="shared" si="0"/>
        <v>8.553373203731809</v>
      </c>
      <c r="D17" s="6">
        <f t="shared" si="1"/>
        <v>0.32322303212293974</v>
      </c>
      <c r="E17" s="6">
        <f>D10-B9</f>
        <v>-1.5005965283476641E-05</v>
      </c>
      <c r="F17" s="5" t="s">
        <v>41</v>
      </c>
      <c r="K17" s="7">
        <f>B10</f>
        <v>0.6983488906199455</v>
      </c>
      <c r="L17" s="3">
        <f>D10</f>
        <v>0.7470494479957834</v>
      </c>
    </row>
    <row r="18" spans="2:12" ht="12">
      <c r="B18" s="6"/>
      <c r="C18" s="6"/>
      <c r="E18" s="3">
        <f>SUMSQ(E9:E17)</f>
        <v>1.0854863478812433E-09</v>
      </c>
      <c r="F18" s="5"/>
      <c r="K18" s="7">
        <f>B9</f>
        <v>0.7470644539610669</v>
      </c>
      <c r="L18" s="3">
        <f>D10</f>
        <v>0.7470494479957834</v>
      </c>
    </row>
    <row r="19" spans="2:12" ht="12">
      <c r="B19" s="6"/>
      <c r="C19" s="6"/>
      <c r="F19" s="5"/>
      <c r="K19" s="7">
        <f>B9</f>
        <v>0.7470644539610669</v>
      </c>
      <c r="L19" s="3">
        <v>0</v>
      </c>
    </row>
    <row r="20" spans="2:6" ht="12">
      <c r="B20" s="6"/>
      <c r="C20" s="6"/>
      <c r="F20" s="5"/>
    </row>
    <row r="21" spans="2:12" ht="12">
      <c r="B21" s="6"/>
      <c r="C21" s="6"/>
      <c r="K21" s="3">
        <v>0</v>
      </c>
      <c r="L21" s="3">
        <v>0</v>
      </c>
    </row>
    <row r="22" spans="2:12" ht="12">
      <c r="B22" s="6"/>
      <c r="C22" s="6"/>
      <c r="F22" s="5"/>
      <c r="K22" s="3">
        <v>1</v>
      </c>
      <c r="L22" s="3">
        <v>1</v>
      </c>
    </row>
    <row r="23" spans="2:11" ht="12">
      <c r="B23" s="6"/>
      <c r="C23" s="6"/>
      <c r="F23" s="5"/>
      <c r="K23" s="3" t="s">
        <v>31</v>
      </c>
    </row>
    <row r="24" spans="2:13" ht="12">
      <c r="B24" s="6"/>
      <c r="C24" s="6"/>
      <c r="F24" s="5"/>
      <c r="K24" s="3" t="s">
        <v>30</v>
      </c>
      <c r="L24" s="3" t="s">
        <v>27</v>
      </c>
      <c r="M24" s="3" t="s">
        <v>29</v>
      </c>
    </row>
    <row r="25" spans="2:13" ht="12">
      <c r="B25" s="6"/>
      <c r="C25" s="6"/>
      <c r="F25" s="5"/>
      <c r="K25" s="3">
        <v>0.89</v>
      </c>
      <c r="M25" s="3">
        <v>0.89</v>
      </c>
    </row>
    <row r="26" spans="11:13" ht="12">
      <c r="K26" s="3">
        <v>0.804</v>
      </c>
      <c r="L26" s="6"/>
      <c r="M26" s="3">
        <v>0.815</v>
      </c>
    </row>
    <row r="27" spans="11:13" ht="12">
      <c r="K27" s="6">
        <v>0.75</v>
      </c>
      <c r="L27" s="6">
        <f>77.0053*K27^4-171.3*K27^3+142.48*K27^2-56.338*K27+11.159</f>
        <v>1.1482707031249877</v>
      </c>
      <c r="M27" s="3">
        <f>L27*K27/(1+(L27-1)*K27)</f>
        <v>0.7750186114974786</v>
      </c>
    </row>
    <row r="28" spans="11:13" ht="12">
      <c r="K28" s="3">
        <v>0.6</v>
      </c>
      <c r="L28" s="6">
        <f aca="true" t="shared" si="2" ref="L28:L38">77.0053*K28^4-171.3*K28^3+142.48*K28^2-56.338*K28+11.159</f>
        <v>1.6280868799999926</v>
      </c>
      <c r="M28" s="3">
        <f aca="true" t="shared" si="3" ref="M28:M38">L28*K28/(1+(L28-1)*K28)</f>
        <v>0.7094822371513223</v>
      </c>
    </row>
    <row r="29" spans="11:13" ht="12">
      <c r="K29" s="6">
        <v>0.5</v>
      </c>
      <c r="L29" s="6">
        <f t="shared" si="2"/>
        <v>2.0103312499999983</v>
      </c>
      <c r="M29" s="3">
        <f t="shared" si="3"/>
        <v>0.6678106437622103</v>
      </c>
    </row>
    <row r="30" spans="11:13" ht="12">
      <c r="K30" s="3">
        <v>0.3</v>
      </c>
      <c r="L30" s="6">
        <f t="shared" si="2"/>
        <v>3.079442929999999</v>
      </c>
      <c r="M30" s="3">
        <f t="shared" si="3"/>
        <v>0.5689211562023064</v>
      </c>
    </row>
    <row r="31" spans="11:13" ht="12">
      <c r="K31" s="6">
        <v>0.25</v>
      </c>
      <c r="L31" s="6">
        <f t="shared" si="2"/>
        <v>3.6037394531249998</v>
      </c>
      <c r="M31" s="3">
        <f t="shared" si="3"/>
        <v>0.5457119377142673</v>
      </c>
    </row>
    <row r="32" spans="11:13" ht="12">
      <c r="K32" s="3">
        <v>0.2</v>
      </c>
      <c r="L32" s="6">
        <f t="shared" si="2"/>
        <v>4.343408479999999</v>
      </c>
      <c r="M32" s="3">
        <f t="shared" si="3"/>
        <v>0.5205796276679481</v>
      </c>
    </row>
    <row r="33" spans="11:13" ht="12">
      <c r="K33" s="6">
        <v>0.15</v>
      </c>
      <c r="L33" s="6">
        <f t="shared" si="2"/>
        <v>5.374946433125</v>
      </c>
      <c r="M33" s="3">
        <f t="shared" si="3"/>
        <v>0.48678996307400185</v>
      </c>
    </row>
    <row r="34" spans="11:13" ht="12">
      <c r="K34" s="3">
        <v>0.1</v>
      </c>
      <c r="L34" s="6">
        <f t="shared" si="2"/>
        <v>6.78640053</v>
      </c>
      <c r="M34" s="3">
        <f t="shared" si="3"/>
        <v>0.4298890375360317</v>
      </c>
    </row>
    <row r="35" spans="11:13" ht="12">
      <c r="K35" s="6">
        <v>0.07</v>
      </c>
      <c r="L35" s="6">
        <f t="shared" si="2"/>
        <v>7.856584997253</v>
      </c>
      <c r="M35" s="3">
        <f t="shared" si="3"/>
        <v>0.3716050412540723</v>
      </c>
    </row>
    <row r="36" spans="11:13" ht="12">
      <c r="K36" s="3">
        <v>0.05</v>
      </c>
      <c r="L36" s="6">
        <f t="shared" si="2"/>
        <v>8.677368783125</v>
      </c>
      <c r="M36" s="3">
        <f t="shared" si="3"/>
        <v>0.31351855919250626</v>
      </c>
    </row>
    <row r="37" spans="11:13" ht="12">
      <c r="K37" s="6">
        <v>0.02</v>
      </c>
      <c r="L37" s="6">
        <f t="shared" si="2"/>
        <v>10.087873920848</v>
      </c>
      <c r="M37" s="3">
        <f t="shared" si="3"/>
        <v>0.1707266356268184</v>
      </c>
    </row>
    <row r="38" spans="11:13" ht="12">
      <c r="K38" s="3">
        <v>0.01</v>
      </c>
      <c r="L38" s="6">
        <f t="shared" si="2"/>
        <v>10.609697470053</v>
      </c>
      <c r="M38" s="3">
        <f t="shared" si="3"/>
        <v>0.09679524453529056</v>
      </c>
    </row>
    <row r="39" spans="11:13" ht="13.5" customHeight="1">
      <c r="K39" s="3">
        <v>0</v>
      </c>
      <c r="M39" s="3">
        <v>0</v>
      </c>
    </row>
    <row r="40" ht="13.5" customHeight="1">
      <c r="E40" s="4"/>
    </row>
    <row r="41" spans="11:12" ht="12">
      <c r="K41" s="6">
        <f>B17</f>
        <v>0.052883790649939234</v>
      </c>
      <c r="L41" s="6">
        <f>B17</f>
        <v>0.052883790649939234</v>
      </c>
    </row>
    <row r="42" spans="11:12" ht="12">
      <c r="K42" s="6">
        <f>K45</f>
        <v>0.2843118486796444</v>
      </c>
      <c r="L42" s="6">
        <f>L45</f>
        <v>0.5156881513203556</v>
      </c>
    </row>
    <row r="43" spans="11:12" ht="12">
      <c r="K43" s="6">
        <f>B9</f>
        <v>0.7470644539610669</v>
      </c>
      <c r="L43" s="6">
        <f>B9</f>
        <v>0.7470644539610669</v>
      </c>
    </row>
    <row r="45" spans="11:12" ht="12">
      <c r="K45" s="6">
        <f>(B9/(B6+1)+B4/(B5-1))/(B5/(B5-1)-B6/(B6+1))</f>
        <v>0.2843118486796444</v>
      </c>
      <c r="L45" s="6">
        <f>(B4/B5+B9/B6)/((B6+1)/B6-(B5-1)/B5)</f>
        <v>0.5156881513203556</v>
      </c>
    </row>
    <row r="46" spans="11:12" ht="12">
      <c r="K46" s="3">
        <f>B4</f>
        <v>0.4</v>
      </c>
      <c r="L46" s="3">
        <f>B4</f>
        <v>0.4</v>
      </c>
    </row>
    <row r="47" spans="11:12" ht="12">
      <c r="K47" s="3">
        <f>B4</f>
        <v>0.4</v>
      </c>
      <c r="L47" s="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zoomScalePageLayoutView="0" workbookViewId="0" topLeftCell="A1">
      <selection activeCell="F4" sqref="F4"/>
    </sheetView>
  </sheetViews>
  <sheetFormatPr defaultColWidth="9.33203125" defaultRowHeight="10.5"/>
  <cols>
    <col min="1" max="16384" width="9.33203125" style="12" customWidth="1"/>
  </cols>
  <sheetData>
    <row r="1" spans="1:3" ht="13.5">
      <c r="A1" s="9" t="s">
        <v>23</v>
      </c>
      <c r="B1" s="10"/>
      <c r="C1" s="11"/>
    </row>
    <row r="2" spans="1:7" ht="13.5">
      <c r="A2" s="13" t="s">
        <v>24</v>
      </c>
      <c r="B2" s="14" t="s">
        <v>25</v>
      </c>
      <c r="C2" s="15" t="s">
        <v>26</v>
      </c>
      <c r="E2" s="16" t="s">
        <v>27</v>
      </c>
      <c r="F2" s="12" t="s">
        <v>28</v>
      </c>
      <c r="G2" s="12" t="s">
        <v>29</v>
      </c>
    </row>
    <row r="3" spans="1:7" ht="13.5">
      <c r="A3" s="13">
        <v>0.0222</v>
      </c>
      <c r="B3" s="14">
        <v>0.18600000000000003</v>
      </c>
      <c r="C3" s="15">
        <v>94.8</v>
      </c>
      <c r="E3" s="12">
        <f>B3*(1-A3)/A3/(1-B3)</f>
        <v>10.064346902184742</v>
      </c>
      <c r="F3" s="12">
        <f>77.0053*A3^4-171.3*A3^3+142.48*A3^2-56.338*A3+11.159</f>
        <v>9.976660745592376</v>
      </c>
      <c r="G3" s="12">
        <f>F3*A3/(1+(F3-1)*A3)</f>
        <v>0.18467874347132235</v>
      </c>
    </row>
    <row r="4" spans="1:7" ht="13.5">
      <c r="A4" s="13">
        <v>0.0519</v>
      </c>
      <c r="B4" s="14">
        <v>0.318</v>
      </c>
      <c r="C4" s="15">
        <v>90.5</v>
      </c>
      <c r="E4" s="12">
        <f aca="true" t="shared" si="0" ref="E4:E12">B4*(1-A4)/A4/(1-B4)</f>
        <v>8.5178410997915</v>
      </c>
      <c r="F4" s="12">
        <f aca="true" t="shared" si="1" ref="F4:F12">77.0053*A4^4-171.3*A4^3+142.48*A4^2-56.338*A4+11.159</f>
        <v>8.595454608539708</v>
      </c>
      <c r="G4" s="12">
        <f aca="true" t="shared" si="2" ref="G4:G12">F4*A4/(1+(F4-1)*A4)</f>
        <v>0.31997043764568717</v>
      </c>
    </row>
    <row r="5" spans="1:7" ht="13.5">
      <c r="A5" s="13">
        <v>0.08710000000000001</v>
      </c>
      <c r="B5" s="14">
        <v>0.406</v>
      </c>
      <c r="C5" s="15">
        <v>87.2</v>
      </c>
      <c r="E5" s="12">
        <f t="shared" si="0"/>
        <v>7.163819596655418</v>
      </c>
      <c r="F5" s="12">
        <f t="shared" si="1"/>
        <v>7.224112848244852</v>
      </c>
      <c r="G5" s="12">
        <f t="shared" si="2"/>
        <v>0.4080228099054507</v>
      </c>
    </row>
    <row r="6" spans="1:7" ht="13.5">
      <c r="A6" s="13">
        <v>0.172</v>
      </c>
      <c r="B6" s="14">
        <v>0.505</v>
      </c>
      <c r="C6" s="15">
        <v>84</v>
      </c>
      <c r="E6" s="12">
        <f t="shared" si="0"/>
        <v>4.911205073995773</v>
      </c>
      <c r="F6" s="12">
        <f t="shared" si="1"/>
        <v>4.879737221541197</v>
      </c>
      <c r="G6" s="12">
        <f t="shared" si="2"/>
        <v>0.5033931211103028</v>
      </c>
    </row>
    <row r="7" spans="1:7" ht="13.5">
      <c r="A7" s="13">
        <v>0.324</v>
      </c>
      <c r="B7" s="14">
        <v>0.586</v>
      </c>
      <c r="C7" s="15">
        <v>81.5</v>
      </c>
      <c r="E7" s="12">
        <f t="shared" si="0"/>
        <v>2.9532414862527574</v>
      </c>
      <c r="F7" s="12">
        <f t="shared" si="1"/>
        <v>2.884769878943052</v>
      </c>
      <c r="G7" s="12">
        <f t="shared" si="2"/>
        <v>0.5802976938068151</v>
      </c>
    </row>
    <row r="8" spans="1:7" ht="13.5">
      <c r="A8" s="13">
        <v>0.506</v>
      </c>
      <c r="B8" s="14">
        <v>0.6609999999999999</v>
      </c>
      <c r="C8" s="15">
        <v>80.5</v>
      </c>
      <c r="E8" s="12">
        <f t="shared" si="0"/>
        <v>1.9036109459349158</v>
      </c>
      <c r="F8" s="12">
        <f t="shared" si="1"/>
        <v>1.9873828814884629</v>
      </c>
      <c r="G8" s="12">
        <f t="shared" si="2"/>
        <v>0.670582278198873</v>
      </c>
    </row>
    <row r="9" spans="1:7" ht="13.5">
      <c r="A9" s="13">
        <v>0.6629999999999999</v>
      </c>
      <c r="B9" s="14">
        <v>0.733</v>
      </c>
      <c r="C9" s="15">
        <v>78.8</v>
      </c>
      <c r="E9" s="12">
        <f t="shared" si="0"/>
        <v>1.3954333101722398</v>
      </c>
      <c r="F9" s="12">
        <f t="shared" si="1"/>
        <v>1.3930444232975336</v>
      </c>
      <c r="G9" s="12">
        <f t="shared" si="2"/>
        <v>0.7326645351283683</v>
      </c>
    </row>
    <row r="10" spans="1:7" ht="13.5">
      <c r="A10" s="13">
        <v>0.735</v>
      </c>
      <c r="B10" s="14">
        <v>0.7759999999999999</v>
      </c>
      <c r="C10" s="15">
        <v>78.5</v>
      </c>
      <c r="E10" s="12">
        <f t="shared" si="0"/>
        <v>1.2490281827016516</v>
      </c>
      <c r="F10" s="12">
        <f t="shared" si="1"/>
        <v>1.1779909287933013</v>
      </c>
      <c r="G10" s="12">
        <f t="shared" si="2"/>
        <v>0.7656574706714551</v>
      </c>
    </row>
    <row r="11" spans="1:7" ht="13.5">
      <c r="A11" s="13">
        <v>0.804</v>
      </c>
      <c r="B11" s="14">
        <v>0.815</v>
      </c>
      <c r="C11" s="15">
        <v>78.4</v>
      </c>
      <c r="E11" s="12">
        <f t="shared" si="0"/>
        <v>1.073954551566491</v>
      </c>
      <c r="F11" s="12">
        <f t="shared" si="1"/>
        <v>1.1137720904307873</v>
      </c>
      <c r="G11" s="12">
        <f t="shared" si="2"/>
        <v>0.8204261186755065</v>
      </c>
    </row>
    <row r="12" spans="1:7" ht="13.5">
      <c r="A12" s="13">
        <v>0.917</v>
      </c>
      <c r="B12" s="14">
        <v>0.9059999999999999</v>
      </c>
      <c r="C12" s="15">
        <v>78.3</v>
      </c>
      <c r="E12" s="12">
        <f t="shared" si="0"/>
        <v>0.8723868303208878</v>
      </c>
      <c r="F12" s="12">
        <f t="shared" si="1"/>
        <v>1.6683182276617092</v>
      </c>
      <c r="G12" s="12">
        <f t="shared" si="2"/>
        <v>0.9485382320389274</v>
      </c>
    </row>
    <row r="13" spans="1:5" ht="13.5">
      <c r="A13" s="17">
        <v>1</v>
      </c>
      <c r="B13" s="18">
        <v>1</v>
      </c>
      <c r="C13" s="19">
        <v>78.3</v>
      </c>
      <c r="E13" s="12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cp:lastPrinted>2006-09-14T07:59:28Z</cp:lastPrinted>
  <dcterms:created xsi:type="dcterms:W3CDTF">2004-07-13T07:14:25Z</dcterms:created>
  <dcterms:modified xsi:type="dcterms:W3CDTF">2014-02-11T08:05:53Z</dcterms:modified>
  <cp:category/>
  <cp:version/>
  <cp:contentType/>
  <cp:contentStatus/>
</cp:coreProperties>
</file>