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48" yWindow="156" windowWidth="11580" windowHeight="10512"/>
  </bookViews>
  <sheets>
    <sheet name="例題29非等温CSTR" sheetId="1" r:id="rId1"/>
    <sheet name="fogler_ex_11_3" sheetId="2" r:id="rId2"/>
    <sheet name="Stream report" sheetId="3" r:id="rId3"/>
  </sheets>
  <definedNames>
    <definedName name="solver_adj" localSheetId="0" hidden="1">例題29非等温CSTR!$B$1:$B$2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例題29非等温CSTR!$B$5</definedName>
    <definedName name="solver_pre" localSheetId="0" hidden="1">0.00000000001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E10" i="1" l="1"/>
  <c r="B4" i="1" l="1"/>
  <c r="E9" i="1" l="1"/>
  <c r="E8" i="1"/>
  <c r="N13" i="2" l="1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12" i="2"/>
  <c r="B3" i="1" l="1"/>
  <c r="B5" i="1" s="1"/>
  <c r="H43" i="2"/>
  <c r="H44" i="2"/>
  <c r="H45" i="2"/>
  <c r="H46" i="2"/>
  <c r="H47" i="2"/>
  <c r="H48" i="2"/>
  <c r="H49" i="2"/>
  <c r="H50" i="2"/>
  <c r="H51" i="2"/>
  <c r="H52" i="2"/>
  <c r="H42" i="2"/>
  <c r="B42" i="2"/>
  <c r="F43" i="2"/>
  <c r="F44" i="2"/>
  <c r="F45" i="2"/>
  <c r="F46" i="2"/>
  <c r="F47" i="2"/>
  <c r="F42" i="2"/>
  <c r="B43" i="2"/>
  <c r="B44" i="2"/>
  <c r="B45" i="2"/>
  <c r="B46" i="2"/>
  <c r="B47" i="2"/>
  <c r="D43" i="2"/>
  <c r="D44" i="2"/>
  <c r="D45" i="2"/>
  <c r="D46" i="2"/>
  <c r="D47" i="2"/>
  <c r="D42" i="2"/>
  <c r="B38" i="2"/>
  <c r="M3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12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13" i="2"/>
  <c r="L12" i="2"/>
  <c r="J13" i="2" l="1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12" i="2"/>
  <c r="G6" i="2"/>
  <c r="G8" i="2" s="1"/>
  <c r="G4" i="2"/>
  <c r="G5" i="2" s="1"/>
  <c r="G7" i="2" l="1"/>
  <c r="G9" i="2" s="1"/>
  <c r="B5" i="2" s="1"/>
</calcChain>
</file>

<file path=xl/comments1.xml><?xml version="1.0" encoding="utf-8"?>
<comments xmlns="http://schemas.openxmlformats.org/spreadsheetml/2006/main">
  <authors>
    <author>itolab200</author>
  </authors>
  <commentList>
    <comment ref="B3" authorId="0" shapeId="0">
      <text>
        <r>
          <rPr>
            <sz val="10"/>
            <color indexed="81"/>
            <rFont val="Arial"/>
            <family val="2"/>
          </rPr>
          <t>=E5*B1-E1*E10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4" authorId="0" shapeId="0">
      <text>
        <r>
          <rPr>
            <sz val="10"/>
            <color indexed="81"/>
            <rFont val="Arial"/>
            <family val="2"/>
          </rPr>
          <t>=(E3*E6*(E2-B2)+(-E7)*B1*E5)/1000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5" authorId="0" shapeId="0">
      <text>
        <r>
          <rPr>
            <sz val="10"/>
            <color indexed="81"/>
            <rFont val="Arial"/>
            <family val="2"/>
          </rPr>
          <t>=SUMSQ(B3:B4)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0" authorId="0" shapeId="0">
      <text>
        <r>
          <rPr>
            <sz val="10"/>
            <color indexed="81"/>
            <rFont val="Arial"/>
            <family val="2"/>
          </rPr>
          <t xml:space="preserve">=E8*E4*(1-(1+(1/E9))*B1)
</t>
        </r>
      </text>
    </comment>
  </commentList>
</comments>
</file>

<file path=xl/sharedStrings.xml><?xml version="1.0" encoding="utf-8"?>
<sst xmlns="http://schemas.openxmlformats.org/spreadsheetml/2006/main" count="98" uniqueCount="91">
  <si>
    <t>b]</t>
    <phoneticPr fontId="2"/>
  </si>
  <si>
    <t>微分方程式数</t>
    <rPh sb="0" eb="2">
      <t>ビブン</t>
    </rPh>
    <rPh sb="2" eb="5">
      <t>ホウテイシキ</t>
    </rPh>
    <rPh sb="5" eb="6">
      <t>スウ</t>
    </rPh>
    <phoneticPr fontId="2"/>
  </si>
  <si>
    <t>定数</t>
    <rPh sb="0" eb="2">
      <t>テイスウ</t>
    </rPh>
    <phoneticPr fontId="2"/>
  </si>
  <si>
    <t>微分方程式→</t>
    <rPh sb="0" eb="2">
      <t>ビブン</t>
    </rPh>
    <rPh sb="2" eb="5">
      <t>ホウテイシキ</t>
    </rPh>
    <phoneticPr fontId="2"/>
  </si>
  <si>
    <t>計算結果</t>
    <rPh sb="0" eb="2">
      <t>ケイサン</t>
    </rPh>
    <rPh sb="2" eb="4">
      <t>ケッカ</t>
    </rPh>
    <phoneticPr fontId="2"/>
  </si>
  <si>
    <t>積分区間W=[a,</t>
    <rPh sb="0" eb="2">
      <t>セキブン</t>
    </rPh>
    <rPh sb="2" eb="4">
      <t>クカン</t>
    </rPh>
    <phoneticPr fontId="2"/>
  </si>
  <si>
    <t>積分刻み幅ΔW</t>
    <rPh sb="0" eb="2">
      <t>セキブン</t>
    </rPh>
    <rPh sb="2" eb="3">
      <t>キザ</t>
    </rPh>
    <rPh sb="4" eb="5">
      <t>ハバ</t>
    </rPh>
    <phoneticPr fontId="2"/>
  </si>
  <si>
    <t>X=</t>
    <phoneticPr fontId="2"/>
  </si>
  <si>
    <t>X'=</t>
    <phoneticPr fontId="2"/>
  </si>
  <si>
    <t>X</t>
    <phoneticPr fontId="2"/>
  </si>
  <si>
    <t>V=</t>
    <phoneticPr fontId="2"/>
  </si>
  <si>
    <t>V[m3]</t>
    <phoneticPr fontId="2"/>
  </si>
  <si>
    <t>FA0=</t>
    <phoneticPr fontId="2"/>
  </si>
  <si>
    <t>kmol/h</t>
    <phoneticPr fontId="2"/>
  </si>
  <si>
    <t>CA0=</t>
    <phoneticPr fontId="2"/>
  </si>
  <si>
    <t>kmol/m3</t>
    <phoneticPr fontId="2"/>
  </si>
  <si>
    <t xml:space="preserve">CA </t>
    <phoneticPr fontId="2"/>
  </si>
  <si>
    <t>CB</t>
    <phoneticPr fontId="2"/>
  </si>
  <si>
    <t>T</t>
    <phoneticPr fontId="2"/>
  </si>
  <si>
    <t>K</t>
    <phoneticPr fontId="2"/>
  </si>
  <si>
    <t>k</t>
    <phoneticPr fontId="2"/>
  </si>
  <si>
    <t>Kc</t>
    <phoneticPr fontId="2"/>
  </si>
  <si>
    <t>-rA</t>
    <phoneticPr fontId="2"/>
  </si>
  <si>
    <t>/h</t>
    <phoneticPr fontId="2"/>
  </si>
  <si>
    <t>-rA[kmol/h m3]</t>
    <phoneticPr fontId="2"/>
  </si>
  <si>
    <t>CA[kmol/m3]</t>
    <phoneticPr fontId="2"/>
  </si>
  <si>
    <t>31.1*EXP(7906*(T-360)/(360*T))</t>
    <phoneticPr fontId="2"/>
  </si>
  <si>
    <t>3.03*EXP((-6900/8.31)*(1/333-1/T))</t>
    <phoneticPr fontId="2"/>
  </si>
  <si>
    <t>FA[kmol/h]</t>
    <phoneticPr fontId="2"/>
  </si>
  <si>
    <t>F[kmol/h]</t>
    <phoneticPr fontId="2"/>
  </si>
  <si>
    <t>n-butane</t>
    <phoneticPr fontId="2"/>
  </si>
  <si>
    <t>isobutane</t>
    <phoneticPr fontId="2"/>
  </si>
  <si>
    <t>n-butane</t>
    <phoneticPr fontId="2"/>
  </si>
  <si>
    <t>isobutane</t>
    <phoneticPr fontId="2"/>
  </si>
  <si>
    <t>FB[kmol/h]</t>
    <phoneticPr fontId="2"/>
  </si>
  <si>
    <t>COCO &lt;Fogler_11_3.fsd&gt;</t>
    <phoneticPr fontId="2"/>
  </si>
  <si>
    <t>V</t>
    <phoneticPr fontId="2"/>
  </si>
  <si>
    <t>m3</t>
    <phoneticPr fontId="2"/>
  </si>
  <si>
    <t>temperature</t>
    <phoneticPr fontId="2"/>
  </si>
  <si>
    <t>℃</t>
    <phoneticPr fontId="2"/>
  </si>
  <si>
    <t>K</t>
    <phoneticPr fontId="2"/>
  </si>
  <si>
    <t>section</t>
    <phoneticPr fontId="2"/>
  </si>
  <si>
    <t>V</t>
    <phoneticPr fontId="2"/>
  </si>
  <si>
    <t>m3</t>
    <phoneticPr fontId="2"/>
  </si>
  <si>
    <t>FA</t>
    <phoneticPr fontId="2"/>
  </si>
  <si>
    <t>kmol/h</t>
    <phoneticPr fontId="2"/>
  </si>
  <si>
    <t>X</t>
    <phoneticPr fontId="2"/>
  </si>
  <si>
    <t>V</t>
    <phoneticPr fontId="2"/>
  </si>
  <si>
    <t>rxn1 rate profile</t>
    <phoneticPr fontId="2"/>
  </si>
  <si>
    <t>kmol/m3-h</t>
    <phoneticPr fontId="2"/>
  </si>
  <si>
    <t>(FA0/-ra)</t>
    <phoneticPr fontId="2"/>
  </si>
  <si>
    <t>反応率 xA</t>
    <rPh sb="0" eb="2">
      <t>ハンノウ</t>
    </rPh>
    <rPh sb="2" eb="3">
      <t>リツ</t>
    </rPh>
    <phoneticPr fontId="2"/>
  </si>
  <si>
    <t>反応温度T</t>
    <rPh sb="0" eb="2">
      <t>ハンオウ</t>
    </rPh>
    <rPh sb="2" eb="4">
      <t>オンド</t>
    </rPh>
    <phoneticPr fontId="2"/>
  </si>
  <si>
    <t>K</t>
    <phoneticPr fontId="2"/>
  </si>
  <si>
    <t>供給温度T0</t>
    <rPh sb="0" eb="2">
      <t>キョウキュウ</t>
    </rPh>
    <rPh sb="2" eb="4">
      <t>オンド</t>
    </rPh>
    <phoneticPr fontId="2"/>
  </si>
  <si>
    <t>供給反応物 FA0</t>
    <rPh sb="0" eb="2">
      <t>キョウキュウ</t>
    </rPh>
    <rPh sb="2" eb="4">
      <t>ハンノウ</t>
    </rPh>
    <rPh sb="4" eb="5">
      <t>ブツ</t>
    </rPh>
    <phoneticPr fontId="2"/>
  </si>
  <si>
    <t>kmol/h</t>
    <phoneticPr fontId="2"/>
  </si>
  <si>
    <t>kmol/h</t>
    <phoneticPr fontId="2"/>
  </si>
  <si>
    <t>熱容量　Cp</t>
    <rPh sb="0" eb="3">
      <t>ネツヨウリョウ</t>
    </rPh>
    <phoneticPr fontId="2"/>
  </si>
  <si>
    <t>反応熱　ΔrH</t>
    <rPh sb="0" eb="2">
      <t>ハンノウ</t>
    </rPh>
    <rPh sb="2" eb="3">
      <t>ネツ</t>
    </rPh>
    <phoneticPr fontId="2"/>
  </si>
  <si>
    <t>m3</t>
    <phoneticPr fontId="2"/>
  </si>
  <si>
    <t>-rA</t>
    <phoneticPr fontId="2"/>
  </si>
  <si>
    <t>kmol/m3-h</t>
    <phoneticPr fontId="2"/>
  </si>
  <si>
    <t>k</t>
    <phoneticPr fontId="2"/>
  </si>
  <si>
    <t>/h</t>
    <phoneticPr fontId="2"/>
  </si>
  <si>
    <t>kmol/m3</t>
    <phoneticPr fontId="2"/>
  </si>
  <si>
    <t>Kc</t>
    <phoneticPr fontId="2"/>
  </si>
  <si>
    <t xml:space="preserve">kJ/kmol </t>
    <phoneticPr fontId="2"/>
  </si>
  <si>
    <t>kJ/kmol-K</t>
    <phoneticPr fontId="2"/>
  </si>
  <si>
    <t>全供給　F</t>
    <rPh sb="0" eb="1">
      <t>ゼン</t>
    </rPh>
    <rPh sb="1" eb="3">
      <t>キョウキュウ</t>
    </rPh>
    <phoneticPr fontId="2"/>
  </si>
  <si>
    <t>供給濃度cA0</t>
    <rPh sb="0" eb="2">
      <t>キョウキュウ</t>
    </rPh>
    <rPh sb="2" eb="4">
      <t>ノウド</t>
    </rPh>
    <phoneticPr fontId="2"/>
  </si>
  <si>
    <t>CSTR設計方程式(1)</t>
    <rPh sb="4" eb="6">
      <t>セッケイ</t>
    </rPh>
    <rPh sb="6" eb="9">
      <t>ホウテイシキ</t>
    </rPh>
    <phoneticPr fontId="2"/>
  </si>
  <si>
    <t>熱収支(2)</t>
    <rPh sb="0" eb="1">
      <t>ネツ</t>
    </rPh>
    <rPh sb="1" eb="3">
      <t>シュウシ</t>
    </rPh>
    <phoneticPr fontId="2"/>
  </si>
  <si>
    <t>反応器容積V</t>
    <rPh sb="0" eb="2">
      <t>ハンオウ</t>
    </rPh>
    <rPh sb="2" eb="3">
      <t>キ</t>
    </rPh>
    <rPh sb="3" eb="5">
      <t>ヨウセキ</t>
    </rPh>
    <phoneticPr fontId="2"/>
  </si>
  <si>
    <t>Stream</t>
  </si>
  <si>
    <t>Feed</t>
  </si>
  <si>
    <t>Products</t>
  </si>
  <si>
    <t>Pressure / [MPa]</t>
  </si>
  <si>
    <t>Temperature / [K]</t>
  </si>
  <si>
    <t>Flow rate / [kmol / h]</t>
  </si>
  <si>
    <t>Flow N-butane / [kmol / h]</t>
  </si>
  <si>
    <t>Flow Isobutane / [kmol / h]</t>
  </si>
  <si>
    <t>Flow Isopentane / [kmol / h]</t>
  </si>
  <si>
    <t>Mole frac N-butane</t>
  </si>
  <si>
    <t>Mole frac Isobutane</t>
  </si>
  <si>
    <t>Mole frac Isopentane</t>
  </si>
  <si>
    <t>CSTR</t>
  </si>
  <si>
    <t>Parameter</t>
  </si>
  <si>
    <t>Value</t>
  </si>
  <si>
    <t>N-butane conversion</t>
  </si>
  <si>
    <t>Reactor volume / [m³]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</si>
</sst>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_);[Red]\(0.0\)"/>
    <numFmt numFmtId="182" formatCode="0.000_);[Red]\(0.000\)"/>
    <numFmt numFmtId="183" formatCode="0.000E+00"/>
    <numFmt numFmtId="184" formatCode="0.00000_ "/>
    <numFmt numFmtId="185" formatCode="0.0000000_ "/>
    <numFmt numFmtId="186" formatCode="0.0000_ "/>
    <numFmt numFmtId="187" formatCode="0.000000_ "/>
    <numFmt numFmtId="188" formatCode="0_ "/>
    <numFmt numFmtId="189" formatCode="0.?"/>
    <numFmt numFmtId="190" formatCode="0.??"/>
    <numFmt numFmtId="191" formatCode="0.???"/>
  </numFmts>
  <fonts count="10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Arial"/>
      <family val="2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179" fontId="1" fillId="0" borderId="0" xfId="1" applyNumberFormat="1" applyFont="1"/>
    <xf numFmtId="0" fontId="1" fillId="0" borderId="6" xfId="1" applyFont="1" applyBorder="1"/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0" xfId="1" applyNumberFormat="1" applyFont="1"/>
    <xf numFmtId="179" fontId="1" fillId="0" borderId="0" xfId="1" applyNumberFormat="1" applyFont="1" applyBorder="1"/>
    <xf numFmtId="183" fontId="1" fillId="0" borderId="0" xfId="1" applyNumberFormat="1" applyFont="1"/>
    <xf numFmtId="11" fontId="1" fillId="0" borderId="7" xfId="1" applyNumberFormat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1" xfId="1" applyFont="1" applyBorder="1"/>
    <xf numFmtId="179" fontId="1" fillId="0" borderId="0" xfId="1" applyNumberFormat="1" applyFont="1" applyAlignment="1">
      <alignment horizontal="right"/>
    </xf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178" fontId="1" fillId="0" borderId="0" xfId="1" applyNumberFormat="1" applyFont="1"/>
    <xf numFmtId="181" fontId="1" fillId="0" borderId="4" xfId="1" applyNumberFormat="1" applyFont="1" applyBorder="1"/>
    <xf numFmtId="11" fontId="1" fillId="0" borderId="0" xfId="1" applyNumberFormat="1" applyFont="1"/>
    <xf numFmtId="176" fontId="1" fillId="0" borderId="0" xfId="1" applyNumberFormat="1" applyFont="1"/>
    <xf numFmtId="181" fontId="1" fillId="0" borderId="0" xfId="1" applyNumberFormat="1" applyFont="1"/>
    <xf numFmtId="177" fontId="1" fillId="0" borderId="0" xfId="1" applyNumberFormat="1" applyFont="1" applyAlignment="1">
      <alignment horizontal="right"/>
    </xf>
    <xf numFmtId="177" fontId="1" fillId="0" borderId="0" xfId="1" applyNumberFormat="1" applyFont="1"/>
    <xf numFmtId="180" fontId="1" fillId="0" borderId="0" xfId="1" applyNumberFormat="1" applyFont="1"/>
    <xf numFmtId="182" fontId="1" fillId="0" borderId="0" xfId="1" applyNumberFormat="1" applyFont="1"/>
    <xf numFmtId="184" fontId="1" fillId="0" borderId="0" xfId="1" applyNumberFormat="1" applyFont="1"/>
    <xf numFmtId="185" fontId="1" fillId="0" borderId="0" xfId="1" applyNumberFormat="1" applyFont="1"/>
    <xf numFmtId="0" fontId="1" fillId="0" borderId="4" xfId="1" applyNumberFormat="1" applyFont="1" applyBorder="1"/>
    <xf numFmtId="0" fontId="1" fillId="0" borderId="0" xfId="1" quotePrefix="1" applyFont="1"/>
    <xf numFmtId="177" fontId="1" fillId="0" borderId="4" xfId="1" applyNumberFormat="1" applyFont="1" applyBorder="1"/>
    <xf numFmtId="11" fontId="1" fillId="0" borderId="0" xfId="1" quotePrefix="1" applyNumberFormat="1" applyFont="1"/>
    <xf numFmtId="186" fontId="1" fillId="0" borderId="0" xfId="1" applyNumberFormat="1" applyFont="1"/>
    <xf numFmtId="187" fontId="1" fillId="0" borderId="0" xfId="1" applyNumberFormat="1" applyFont="1"/>
    <xf numFmtId="188" fontId="1" fillId="0" borderId="0" xfId="1" applyNumberFormat="1" applyFont="1"/>
    <xf numFmtId="0" fontId="1" fillId="0" borderId="0" xfId="1" quotePrefix="1" applyFont="1" applyAlignment="1">
      <alignment horizontal="right"/>
    </xf>
    <xf numFmtId="186" fontId="1" fillId="0" borderId="7" xfId="1" applyNumberFormat="1" applyFont="1" applyBorder="1"/>
    <xf numFmtId="0" fontId="4" fillId="0" borderId="0" xfId="1" applyFont="1"/>
    <xf numFmtId="0" fontId="1" fillId="0" borderId="0" xfId="0" applyFont="1">
      <alignment vertical="center"/>
    </xf>
    <xf numFmtId="0" fontId="1" fillId="0" borderId="0" xfId="0" quotePrefix="1" applyFont="1">
      <alignment vertical="center"/>
    </xf>
    <xf numFmtId="178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" fillId="0" borderId="8" xfId="0" applyFont="1" applyBorder="1">
      <alignment vertical="center"/>
    </xf>
    <xf numFmtId="178" fontId="1" fillId="0" borderId="8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quotePrefix="1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189" fontId="7" fillId="0" borderId="8" xfId="0" applyNumberFormat="1" applyFont="1" applyBorder="1">
      <alignment vertical="center"/>
    </xf>
    <xf numFmtId="191" fontId="7" fillId="0" borderId="8" xfId="0" applyNumberFormat="1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189" fontId="7" fillId="0" borderId="13" xfId="0" applyNumberFormat="1" applyFont="1" applyBorder="1">
      <alignment vertical="center"/>
    </xf>
    <xf numFmtId="191" fontId="7" fillId="0" borderId="13" xfId="0" applyNumberFormat="1" applyFont="1" applyBorder="1">
      <alignment vertical="center"/>
    </xf>
    <xf numFmtId="0" fontId="7" fillId="0" borderId="14" xfId="0" applyFont="1" applyBorder="1">
      <alignment vertical="center"/>
    </xf>
    <xf numFmtId="191" fontId="7" fillId="0" borderId="15" xfId="0" applyNumberFormat="1" applyFont="1" applyBorder="1">
      <alignment vertical="center"/>
    </xf>
    <xf numFmtId="191" fontId="7" fillId="0" borderId="16" xfId="0" applyNumberFormat="1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90" fontId="7" fillId="0" borderId="13" xfId="0" applyNumberFormat="1" applyFont="1" applyBorder="1">
      <alignment vertical="center"/>
    </xf>
    <xf numFmtId="0" fontId="7" fillId="0" borderId="16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2">
    <cellStyle name="標準" xfId="0" builtinId="0"/>
    <cellStyle name="標準_memb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25632049645322"/>
          <c:y val="4.9287706334435896E-2"/>
          <c:w val="0.66790088547097626"/>
          <c:h val="0.68228452089346903"/>
        </c:manualLayout>
      </c:layout>
      <c:scatterChart>
        <c:scatterStyle val="lineMarker"/>
        <c:varyColors val="0"/>
        <c:ser>
          <c:idx val="1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fogler_ex_11_3!$A$12:$A$32</c:f>
              <c:numCache>
                <c:formatCode>0.0_ 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fogler_ex_11_3!$B$12:$B$32</c:f>
              <c:numCache>
                <c:formatCode>0.0000_ </c:formatCode>
                <c:ptCount val="21"/>
                <c:pt idx="0">
                  <c:v>0</c:v>
                </c:pt>
                <c:pt idx="1">
                  <c:v>7.1207181043231038E-2</c:v>
                </c:pt>
                <c:pt idx="2">
                  <c:v>0.15156211120855634</c:v>
                </c:pt>
                <c:pt idx="3">
                  <c:v>0.24134767837776144</c:v>
                </c:pt>
                <c:pt idx="4">
                  <c:v>0.33894629755198441</c:v>
                </c:pt>
                <c:pt idx="5">
                  <c:v>0.4390478564736961</c:v>
                </c:pt>
                <c:pt idx="6">
                  <c:v>0.53172844186311186</c:v>
                </c:pt>
                <c:pt idx="7">
                  <c:v>0.60573679396454239</c:v>
                </c:pt>
                <c:pt idx="8">
                  <c:v>0.65565645525841276</c:v>
                </c:pt>
                <c:pt idx="9">
                  <c:v>0.68467459478395443</c:v>
                </c:pt>
                <c:pt idx="10">
                  <c:v>0.69988601506264603</c:v>
                </c:pt>
                <c:pt idx="11">
                  <c:v>0.70739407002783694</c:v>
                </c:pt>
                <c:pt idx="12">
                  <c:v>0.71098526135130802</c:v>
                </c:pt>
                <c:pt idx="13">
                  <c:v>0.71267662160207712</c:v>
                </c:pt>
                <c:pt idx="14">
                  <c:v>0.71346735192814947</c:v>
                </c:pt>
                <c:pt idx="15">
                  <c:v>0.71383574582393328</c:v>
                </c:pt>
                <c:pt idx="16">
                  <c:v>0.71400709879542335</c:v>
                </c:pt>
                <c:pt idx="17">
                  <c:v>0.71408674086826407</c:v>
                </c:pt>
                <c:pt idx="18">
                  <c:v>0.71412374419584346</c:v>
                </c:pt>
                <c:pt idx="19">
                  <c:v>0.71414093388572286</c:v>
                </c:pt>
                <c:pt idx="20">
                  <c:v>0.71414891865427355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39-4C12-A30B-697FE56A97BC}"/>
            </c:ext>
          </c:extLst>
        </c:ser>
        <c:ser>
          <c:idx val="0"/>
          <c:order val="1"/>
          <c:tx>
            <c:strRef>
              <c:f>fogler_ex_11_3!$B$42:$B$46</c:f>
              <c:strCache>
                <c:ptCount val="5"/>
                <c:pt idx="0">
                  <c:v>0</c:v>
                </c:pt>
                <c:pt idx="1">
                  <c:v>0.84623</c:v>
                </c:pt>
                <c:pt idx="2">
                  <c:v>1.69246</c:v>
                </c:pt>
                <c:pt idx="3">
                  <c:v>2.53869</c:v>
                </c:pt>
                <c:pt idx="4">
                  <c:v>3.38492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fogler_ex_11_3!$B$42:$B$47</c:f>
              <c:numCache>
                <c:formatCode>General</c:formatCode>
                <c:ptCount val="6"/>
                <c:pt idx="0">
                  <c:v>0</c:v>
                </c:pt>
                <c:pt idx="1">
                  <c:v>0.84622999999999993</c:v>
                </c:pt>
                <c:pt idx="2">
                  <c:v>1.6924599999999999</c:v>
                </c:pt>
                <c:pt idx="3">
                  <c:v>2.5386899999999999</c:v>
                </c:pt>
                <c:pt idx="4">
                  <c:v>3.3849199999999997</c:v>
                </c:pt>
                <c:pt idx="5">
                  <c:v>4.2311499999999995</c:v>
                </c:pt>
              </c:numCache>
            </c:numRef>
          </c:xVal>
          <c:yVal>
            <c:numRef>
              <c:f>fogler_ex_11_3!$F$42:$F$47</c:f>
              <c:numCache>
                <c:formatCode>0.00_ </c:formatCode>
                <c:ptCount val="6"/>
                <c:pt idx="0">
                  <c:v>0</c:v>
                </c:pt>
                <c:pt idx="1">
                  <c:v>0.23312883435582815</c:v>
                </c:pt>
                <c:pt idx="2">
                  <c:v>0.5003408316291752</c:v>
                </c:pt>
                <c:pt idx="3">
                  <c:v>0.66257668711656437</c:v>
                </c:pt>
                <c:pt idx="4">
                  <c:v>0.70688479890933875</c:v>
                </c:pt>
                <c:pt idx="5">
                  <c:v>0.71465576005453302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33-41EE-A514-6E0500509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21247"/>
        <c:axId val="1"/>
      </c:scatterChart>
      <c:valAx>
        <c:axId val="823121247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V [m</a:t>
                </a:r>
                <a:r>
                  <a:rPr lang="en-US" altLang="ja-JP" sz="1200" baseline="30000"/>
                  <a:t>3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X</a:t>
                </a:r>
                <a:endParaRPr lang="ja-JP" altLang="en-US" sz="1200" baseline="-25000"/>
              </a:p>
            </c:rich>
          </c:tx>
          <c:layout>
            <c:manualLayout>
              <c:xMode val="edge"/>
              <c:yMode val="edge"/>
              <c:x val="7.0509901087885796E-2"/>
              <c:y val="0.36164935862863778"/>
            </c:manualLayout>
          </c:layout>
          <c:overlay val="0"/>
        </c:title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3121247"/>
        <c:crosses val="autoZero"/>
        <c:crossBetween val="midCat"/>
        <c:majorUnit val="0.2"/>
        <c:minorUnit val="0.1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10110108649602"/>
          <c:y val="4.2422374855048364E-2"/>
          <c:w val="0.66790088547097626"/>
          <c:h val="0.6822845208934690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fogler_ex_11_3!$A$12:$A$32</c:f>
              <c:numCache>
                <c:formatCode>0.0_ 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fogler_ex_11_3!$J$12:$J$32</c:f>
              <c:numCache>
                <c:formatCode>0.000000_ </c:formatCode>
                <c:ptCount val="21"/>
                <c:pt idx="0">
                  <c:v>39.281653306169268</c:v>
                </c:pt>
                <c:pt idx="1">
                  <c:v>44.389955642448079</c:v>
                </c:pt>
                <c:pt idx="2">
                  <c:v>49.954164708869229</c:v>
                </c:pt>
                <c:pt idx="3">
                  <c:v>55.280274591893736</c:v>
                </c:pt>
                <c:pt idx="4">
                  <c:v>58.759241795524808</c:v>
                </c:pt>
                <c:pt idx="5">
                  <c:v>57.723792177934797</c:v>
                </c:pt>
                <c:pt idx="6">
                  <c:v>49.871475495945631</c:v>
                </c:pt>
                <c:pt idx="7">
                  <c:v>36.459381495535276</c:v>
                </c:pt>
                <c:pt idx="8">
                  <c:v>22.57530591340883</c:v>
                </c:pt>
                <c:pt idx="9">
                  <c:v>12.315566994889302</c:v>
                </c:pt>
                <c:pt idx="10">
                  <c:v>6.212692637252875</c:v>
                </c:pt>
                <c:pt idx="11">
                  <c:v>3.0044097443220283</c:v>
                </c:pt>
                <c:pt idx="12">
                  <c:v>1.422522512346857</c:v>
                </c:pt>
                <c:pt idx="13">
                  <c:v>0.66671558943875175</c:v>
                </c:pt>
                <c:pt idx="14">
                  <c:v>0.31098174606650864</c:v>
                </c:pt>
                <c:pt idx="15">
                  <c:v>0.14472783457605368</c:v>
                </c:pt>
                <c:pt idx="16">
                  <c:v>6.72842952806504E-2</c:v>
                </c:pt>
                <c:pt idx="17">
                  <c:v>3.1265358247543229E-2</c:v>
                </c:pt>
                <c:pt idx="18">
                  <c:v>1.4524948107661901E-2</c:v>
                </c:pt>
                <c:pt idx="19">
                  <c:v>6.7471441974047966E-3</c:v>
                </c:pt>
                <c:pt idx="20">
                  <c:v>3.1340370600823134E-3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5A-42D3-B97E-021EDE8B4148}"/>
            </c:ext>
          </c:extLst>
        </c:ser>
        <c:ser>
          <c:idx val="0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fogler_ex_11_3!$H$42:$H$52</c:f>
              <c:numCache>
                <c:formatCode>General</c:formatCode>
                <c:ptCount val="11"/>
                <c:pt idx="0">
                  <c:v>0</c:v>
                </c:pt>
                <c:pt idx="1">
                  <c:v>0.42311499999999996</c:v>
                </c:pt>
                <c:pt idx="2">
                  <c:v>0.84622999999999993</c:v>
                </c:pt>
                <c:pt idx="3">
                  <c:v>1.2693449999999999</c:v>
                </c:pt>
                <c:pt idx="4">
                  <c:v>1.6924599999999999</c:v>
                </c:pt>
                <c:pt idx="5">
                  <c:v>2.1155749999999998</c:v>
                </c:pt>
                <c:pt idx="6">
                  <c:v>2.5386899999999999</c:v>
                </c:pt>
                <c:pt idx="7">
                  <c:v>2.9618049999999996</c:v>
                </c:pt>
                <c:pt idx="8">
                  <c:v>3.3849199999999997</c:v>
                </c:pt>
                <c:pt idx="9">
                  <c:v>3.8080349999999998</c:v>
                </c:pt>
                <c:pt idx="10">
                  <c:v>4.2311499999999995</c:v>
                </c:pt>
              </c:numCache>
            </c:numRef>
          </c:xVal>
          <c:yVal>
            <c:numRef>
              <c:f>fogler_ex_11_3!$I$42:$I$52</c:f>
              <c:numCache>
                <c:formatCode>General</c:formatCode>
                <c:ptCount val="11"/>
                <c:pt idx="0">
                  <c:v>34.4</c:v>
                </c:pt>
                <c:pt idx="1">
                  <c:v>40.46</c:v>
                </c:pt>
                <c:pt idx="2">
                  <c:v>45.99</c:v>
                </c:pt>
                <c:pt idx="3">
                  <c:v>47.7</c:v>
                </c:pt>
                <c:pt idx="4">
                  <c:v>41.36</c:v>
                </c:pt>
                <c:pt idx="5">
                  <c:v>28.02</c:v>
                </c:pt>
                <c:pt idx="6">
                  <c:v>15.05</c:v>
                </c:pt>
                <c:pt idx="7">
                  <c:v>6.94</c:v>
                </c:pt>
                <c:pt idx="8">
                  <c:v>2.96</c:v>
                </c:pt>
                <c:pt idx="9">
                  <c:v>1.21</c:v>
                </c:pt>
                <c:pt idx="10">
                  <c:v>0.49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CA-439D-A942-CAFB82B2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21247"/>
        <c:axId val="1"/>
        <c:extLst/>
      </c:scatterChart>
      <c:valAx>
        <c:axId val="823121247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 b="0" i="0" baseline="0">
                    <a:effectLst/>
                  </a:rPr>
                  <a:t>V [m</a:t>
                </a:r>
                <a:r>
                  <a:rPr lang="en-US" altLang="ja-JP" sz="1200" b="0" i="0" baseline="30000">
                    <a:effectLst/>
                  </a:rPr>
                  <a:t>3</a:t>
                </a:r>
                <a:r>
                  <a:rPr lang="en-US" altLang="ja-JP" sz="1200" b="0" i="0" baseline="0">
                    <a:effectLst/>
                  </a:rPr>
                  <a:t>]</a:t>
                </a:r>
                <a:endParaRPr lang="ja-JP" altLang="ja-JP" sz="1200">
                  <a:effectLst/>
                </a:endParaRPr>
              </a:p>
            </c:rich>
          </c:tx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 baseline="0"/>
                  <a:t>-r</a:t>
                </a:r>
                <a:r>
                  <a:rPr lang="en-US" altLang="ja-JP" sz="1200" baseline="-25000"/>
                  <a:t>A </a:t>
                </a:r>
                <a:r>
                  <a:rPr lang="en-US" altLang="ja-JP" sz="1200" baseline="0"/>
                  <a:t>[kmol/m</a:t>
                </a:r>
                <a:r>
                  <a:rPr lang="en-US" altLang="ja-JP" sz="1200" baseline="30000"/>
                  <a:t>3</a:t>
                </a:r>
                <a:r>
                  <a:rPr lang="en-US" altLang="ja-JP" sz="1200" baseline="0"/>
                  <a:t>-h]</a:t>
                </a:r>
                <a:endParaRPr lang="ja-JP" altLang="en-US" sz="1200" baseline="-25000"/>
              </a:p>
            </c:rich>
          </c:tx>
          <c:layout>
            <c:manualLayout>
              <c:xMode val="edge"/>
              <c:yMode val="edge"/>
              <c:x val="3.156969175249133E-2"/>
              <c:y val="0.1223702598452227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3121247"/>
        <c:crosses val="autoZero"/>
        <c:crossBetween val="midCat"/>
        <c:majorUnit val="10"/>
        <c:minorUnit val="5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60497239257154"/>
          <c:y val="4.928797880670284E-2"/>
          <c:w val="0.66790088547097626"/>
          <c:h val="0.68228452089346903"/>
        </c:manualLayout>
      </c:layout>
      <c:scatterChart>
        <c:scatterStyle val="lineMarker"/>
        <c:varyColors val="0"/>
        <c:ser>
          <c:idx val="4"/>
          <c:order val="0"/>
          <c:marker>
            <c:symbol val="none"/>
          </c:marker>
          <c:xVal>
            <c:numRef>
              <c:f>fogler_ex_11_3!$A$12:$A$32</c:f>
              <c:numCache>
                <c:formatCode>0.0_ 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fogler_ex_11_3!$G$12:$G$32</c:f>
              <c:numCache>
                <c:formatCode>0.0_ </c:formatCode>
                <c:ptCount val="21"/>
                <c:pt idx="0">
                  <c:v>330</c:v>
                </c:pt>
                <c:pt idx="1">
                  <c:v>333.08327093917188</c:v>
                </c:pt>
                <c:pt idx="2">
                  <c:v>336.56263941533047</c:v>
                </c:pt>
                <c:pt idx="3">
                  <c:v>340.45035447375705</c:v>
                </c:pt>
                <c:pt idx="4">
                  <c:v>344.6763746840009</c:v>
                </c:pt>
                <c:pt idx="5">
                  <c:v>349.01077218531105</c:v>
                </c:pt>
                <c:pt idx="6">
                  <c:v>353.02384153267275</c:v>
                </c:pt>
                <c:pt idx="7">
                  <c:v>356.22840317866468</c:v>
                </c:pt>
                <c:pt idx="8">
                  <c:v>358.38992451268928</c:v>
                </c:pt>
                <c:pt idx="9">
                  <c:v>359.64640995414521</c:v>
                </c:pt>
                <c:pt idx="10">
                  <c:v>360.30506445221255</c:v>
                </c:pt>
                <c:pt idx="11">
                  <c:v>360.63016323220535</c:v>
                </c:pt>
                <c:pt idx="12">
                  <c:v>360.78566181651161</c:v>
                </c:pt>
                <c:pt idx="13">
                  <c:v>360.85889771536995</c:v>
                </c:pt>
                <c:pt idx="14">
                  <c:v>360.89313633848889</c:v>
                </c:pt>
                <c:pt idx="15">
                  <c:v>360.90908779417629</c:v>
                </c:pt>
                <c:pt idx="16">
                  <c:v>360.91650737784181</c:v>
                </c:pt>
                <c:pt idx="17">
                  <c:v>360.91995587959582</c:v>
                </c:pt>
                <c:pt idx="18">
                  <c:v>360.92155812368003</c:v>
                </c:pt>
                <c:pt idx="19">
                  <c:v>360.9223024372518</c:v>
                </c:pt>
                <c:pt idx="20">
                  <c:v>360.92264817773003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BA-48B5-9625-CBF87AAF8E43}"/>
            </c:ext>
          </c:extLst>
        </c:ser>
        <c:ser>
          <c:idx val="0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fogler_ex_11_3!$B$42:$B$47</c:f>
              <c:numCache>
                <c:formatCode>General</c:formatCode>
                <c:ptCount val="6"/>
                <c:pt idx="0">
                  <c:v>0</c:v>
                </c:pt>
                <c:pt idx="1">
                  <c:v>0.84622999999999993</c:v>
                </c:pt>
                <c:pt idx="2">
                  <c:v>1.6924599999999999</c:v>
                </c:pt>
                <c:pt idx="3">
                  <c:v>2.5386899999999999</c:v>
                </c:pt>
                <c:pt idx="4">
                  <c:v>3.3849199999999997</c:v>
                </c:pt>
                <c:pt idx="5">
                  <c:v>4.2311499999999995</c:v>
                </c:pt>
              </c:numCache>
            </c:numRef>
          </c:xVal>
          <c:yVal>
            <c:numRef>
              <c:f>fogler_ex_11_3!$D$42:$D$47</c:f>
              <c:numCache>
                <c:formatCode>0.00_ </c:formatCode>
                <c:ptCount val="6"/>
                <c:pt idx="0">
                  <c:v>330</c:v>
                </c:pt>
                <c:pt idx="1">
                  <c:v>339.96999999999997</c:v>
                </c:pt>
                <c:pt idx="2">
                  <c:v>350.95</c:v>
                </c:pt>
                <c:pt idx="3">
                  <c:v>357.32</c:v>
                </c:pt>
                <c:pt idx="4">
                  <c:v>359.01</c:v>
                </c:pt>
                <c:pt idx="5">
                  <c:v>359.30999999999995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69-4E70-BE72-B15981B29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21247"/>
        <c:axId val="1"/>
      </c:scatterChart>
      <c:valAx>
        <c:axId val="823121247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 b="0" i="0" baseline="0">
                    <a:effectLst/>
                  </a:rPr>
                  <a:t>V [m</a:t>
                </a:r>
                <a:r>
                  <a:rPr lang="en-US" altLang="ja-JP" sz="1200" b="0" i="0" baseline="30000">
                    <a:effectLst/>
                  </a:rPr>
                  <a:t>3</a:t>
                </a:r>
                <a:r>
                  <a:rPr lang="en-US" altLang="ja-JP" sz="1200" b="0" i="0" baseline="0">
                    <a:effectLst/>
                  </a:rPr>
                  <a:t>]</a:t>
                </a:r>
                <a:endParaRPr lang="ja-JP" altLang="ja-JP" sz="1200">
                  <a:effectLst/>
                </a:endParaRPr>
              </a:p>
            </c:rich>
          </c:tx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in val="33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T [K]</a:t>
                </a:r>
                <a:endParaRPr lang="ja-JP" altLang="en-US" sz="1200" baseline="-25000"/>
              </a:p>
            </c:rich>
          </c:tx>
          <c:layout>
            <c:manualLayout>
              <c:xMode val="edge"/>
              <c:yMode val="edge"/>
              <c:x val="5.0492412938178639E-2"/>
              <c:y val="0.29745896639680602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3121247"/>
        <c:crosses val="autoZero"/>
        <c:crossBetween val="midCat"/>
        <c:majorUnit val="10"/>
        <c:minorUnit val="2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60497239257154"/>
          <c:y val="4.928797880670284E-2"/>
          <c:w val="0.66790088547097626"/>
          <c:h val="0.68228452089346903"/>
        </c:manualLayout>
      </c:layout>
      <c:scatterChart>
        <c:scatterStyle val="lineMarker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fogler_ex_11_3!$B$12:$B$32</c:f>
              <c:numCache>
                <c:formatCode>0.0000_ </c:formatCode>
                <c:ptCount val="21"/>
                <c:pt idx="0">
                  <c:v>0</c:v>
                </c:pt>
                <c:pt idx="1">
                  <c:v>7.1207181043231038E-2</c:v>
                </c:pt>
                <c:pt idx="2">
                  <c:v>0.15156211120855634</c:v>
                </c:pt>
                <c:pt idx="3">
                  <c:v>0.24134767837776144</c:v>
                </c:pt>
                <c:pt idx="4">
                  <c:v>0.33894629755198441</c:v>
                </c:pt>
                <c:pt idx="5">
                  <c:v>0.4390478564736961</c:v>
                </c:pt>
                <c:pt idx="6">
                  <c:v>0.53172844186311186</c:v>
                </c:pt>
                <c:pt idx="7">
                  <c:v>0.60573679396454239</c:v>
                </c:pt>
                <c:pt idx="8">
                  <c:v>0.65565645525841276</c:v>
                </c:pt>
                <c:pt idx="9">
                  <c:v>0.68467459478395443</c:v>
                </c:pt>
                <c:pt idx="10">
                  <c:v>0.69988601506264603</c:v>
                </c:pt>
                <c:pt idx="11">
                  <c:v>0.70739407002783694</c:v>
                </c:pt>
                <c:pt idx="12">
                  <c:v>0.71098526135130802</c:v>
                </c:pt>
                <c:pt idx="13">
                  <c:v>0.71267662160207712</c:v>
                </c:pt>
                <c:pt idx="14">
                  <c:v>0.71346735192814947</c:v>
                </c:pt>
                <c:pt idx="15">
                  <c:v>0.71383574582393328</c:v>
                </c:pt>
                <c:pt idx="16">
                  <c:v>0.71400709879542335</c:v>
                </c:pt>
                <c:pt idx="17">
                  <c:v>0.71408674086826407</c:v>
                </c:pt>
                <c:pt idx="18">
                  <c:v>0.71412374419584346</c:v>
                </c:pt>
                <c:pt idx="19">
                  <c:v>0.71414093388572286</c:v>
                </c:pt>
                <c:pt idx="20">
                  <c:v>0.71414891865427355</c:v>
                </c:pt>
              </c:numCache>
            </c:numRef>
          </c:xVal>
          <c:yVal>
            <c:numRef>
              <c:f>fogler_ex_11_3!$N$12:$N$32</c:f>
              <c:numCache>
                <c:formatCode>0.0_ </c:formatCode>
                <c:ptCount val="21"/>
                <c:pt idx="0">
                  <c:v>3.7345678619122795</c:v>
                </c:pt>
                <c:pt idx="1">
                  <c:v>3.3048016803990112</c:v>
                </c:pt>
                <c:pt idx="2">
                  <c:v>2.9366920827314682</c:v>
                </c:pt>
                <c:pt idx="3">
                  <c:v>2.6537494808593438</c:v>
                </c:pt>
                <c:pt idx="4">
                  <c:v>2.4966285390560108</c:v>
                </c:pt>
                <c:pt idx="5">
                  <c:v>2.5414130718888699</c:v>
                </c:pt>
                <c:pt idx="6">
                  <c:v>2.9415612540263854</c:v>
                </c:pt>
                <c:pt idx="7">
                  <c:v>4.0236557501109695</c:v>
                </c:pt>
                <c:pt idx="8">
                  <c:v>6.4982508127549252</c:v>
                </c:pt>
                <c:pt idx="9">
                  <c:v>11.911753641620995</c:v>
                </c:pt>
                <c:pt idx="10">
                  <c:v>23.612949902003798</c:v>
                </c:pt>
                <c:pt idx="11">
                  <c:v>48.828226668231679</c:v>
                </c:pt>
                <c:pt idx="12">
                  <c:v>103.12666318227643</c:v>
                </c:pt>
                <c:pt idx="13">
                  <c:v>220.03385300093794</c:v>
                </c:pt>
                <c:pt idx="14">
                  <c:v>471.73186804548249</c:v>
                </c:pt>
                <c:pt idx="15">
                  <c:v>1013.626718244789</c:v>
                </c:pt>
                <c:pt idx="16">
                  <c:v>2180.3007579717928</c:v>
                </c:pt>
                <c:pt idx="17">
                  <c:v>4692.0940050807631</c:v>
                </c:pt>
                <c:pt idx="18">
                  <c:v>10099.863965959081</c:v>
                </c:pt>
                <c:pt idx="19">
                  <c:v>21742.53220442899</c:v>
                </c:pt>
                <c:pt idx="20">
                  <c:v>46808.636014070304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045-4C33-BE2D-A7E393A2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21247"/>
        <c:axId val="1"/>
      </c:scatterChart>
      <c:valAx>
        <c:axId val="823121247"/>
        <c:scaling>
          <c:orientation val="minMax"/>
          <c:max val="0.8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 b="0" i="0" baseline="0">
                    <a:effectLst/>
                  </a:rPr>
                  <a:t>X</a:t>
                </a:r>
                <a:endParaRPr lang="ja-JP" altLang="ja-JP" sz="1200">
                  <a:effectLst/>
                </a:endParaRPr>
              </a:p>
            </c:rich>
          </c:tx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F</a:t>
                </a:r>
                <a:r>
                  <a:rPr lang="en-US" altLang="ja-JP" sz="1200" baseline="-25000"/>
                  <a:t>A0</a:t>
                </a:r>
                <a:r>
                  <a:rPr lang="en-US" altLang="ja-JP" sz="1200"/>
                  <a:t>/-r</a:t>
                </a:r>
                <a:r>
                  <a:rPr lang="en-US" altLang="ja-JP" sz="1200" baseline="-25000"/>
                  <a:t>A </a:t>
                </a:r>
                <a:r>
                  <a:rPr lang="en-US" altLang="ja-JP" sz="1200" baseline="0"/>
                  <a:t>[m</a:t>
                </a:r>
                <a:r>
                  <a:rPr lang="en-US" altLang="ja-JP" sz="1200" baseline="30000"/>
                  <a:t>3</a:t>
                </a:r>
                <a:r>
                  <a:rPr lang="en-US" altLang="ja-JP" sz="1200" baseline="0"/>
                  <a:t>]</a:t>
                </a:r>
                <a:endParaRPr lang="ja-JP" altLang="en-US" sz="1200" baseline="-25000"/>
              </a:p>
            </c:rich>
          </c:tx>
          <c:layout>
            <c:manualLayout>
              <c:xMode val="edge"/>
              <c:yMode val="edge"/>
              <c:x val="0.11520026005516491"/>
              <c:y val="0.302296354513929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3121247"/>
        <c:crosses val="autoZero"/>
        <c:crossBetween val="midCat"/>
        <c:majorUnit val="1"/>
        <c:minorUnit val="0.5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60497239257154"/>
          <c:y val="4.928797880670284E-2"/>
          <c:w val="0.66790088547097626"/>
          <c:h val="0.68228452089346903"/>
        </c:manualLayout>
      </c:layout>
      <c:scatterChart>
        <c:scatterStyle val="lineMarker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fogler_ex_11_3!$B$12:$B$32</c:f>
              <c:numCache>
                <c:formatCode>0.0000_ </c:formatCode>
                <c:ptCount val="21"/>
                <c:pt idx="0">
                  <c:v>0</c:v>
                </c:pt>
                <c:pt idx="1">
                  <c:v>7.1207181043231038E-2</c:v>
                </c:pt>
                <c:pt idx="2">
                  <c:v>0.15156211120855634</c:v>
                </c:pt>
                <c:pt idx="3">
                  <c:v>0.24134767837776144</c:v>
                </c:pt>
                <c:pt idx="4">
                  <c:v>0.33894629755198441</c:v>
                </c:pt>
                <c:pt idx="5">
                  <c:v>0.4390478564736961</c:v>
                </c:pt>
                <c:pt idx="6">
                  <c:v>0.53172844186311186</c:v>
                </c:pt>
                <c:pt idx="7">
                  <c:v>0.60573679396454239</c:v>
                </c:pt>
                <c:pt idx="8">
                  <c:v>0.65565645525841276</c:v>
                </c:pt>
                <c:pt idx="9">
                  <c:v>0.68467459478395443</c:v>
                </c:pt>
                <c:pt idx="10">
                  <c:v>0.69988601506264603</c:v>
                </c:pt>
                <c:pt idx="11">
                  <c:v>0.70739407002783694</c:v>
                </c:pt>
                <c:pt idx="12">
                  <c:v>0.71098526135130802</c:v>
                </c:pt>
                <c:pt idx="13">
                  <c:v>0.71267662160207712</c:v>
                </c:pt>
                <c:pt idx="14">
                  <c:v>0.71346735192814947</c:v>
                </c:pt>
                <c:pt idx="15">
                  <c:v>0.71383574582393328</c:v>
                </c:pt>
                <c:pt idx="16">
                  <c:v>0.71400709879542335</c:v>
                </c:pt>
                <c:pt idx="17">
                  <c:v>0.71408674086826407</c:v>
                </c:pt>
                <c:pt idx="18">
                  <c:v>0.71412374419584346</c:v>
                </c:pt>
                <c:pt idx="19">
                  <c:v>0.71414093388572286</c:v>
                </c:pt>
                <c:pt idx="20">
                  <c:v>0.71414891865427355</c:v>
                </c:pt>
              </c:numCache>
            </c:numRef>
          </c:xVal>
          <c:yVal>
            <c:numRef>
              <c:f>fogler_ex_11_3!$N$12:$N$32</c:f>
              <c:numCache>
                <c:formatCode>0.0_ </c:formatCode>
                <c:ptCount val="21"/>
                <c:pt idx="0">
                  <c:v>3.7345678619122795</c:v>
                </c:pt>
                <c:pt idx="1">
                  <c:v>3.3048016803990112</c:v>
                </c:pt>
                <c:pt idx="2">
                  <c:v>2.9366920827314682</c:v>
                </c:pt>
                <c:pt idx="3">
                  <c:v>2.6537494808593438</c:v>
                </c:pt>
                <c:pt idx="4">
                  <c:v>2.4966285390560108</c:v>
                </c:pt>
                <c:pt idx="5">
                  <c:v>2.5414130718888699</c:v>
                </c:pt>
                <c:pt idx="6">
                  <c:v>2.9415612540263854</c:v>
                </c:pt>
                <c:pt idx="7">
                  <c:v>4.0236557501109695</c:v>
                </c:pt>
                <c:pt idx="8">
                  <c:v>6.4982508127549252</c:v>
                </c:pt>
                <c:pt idx="9">
                  <c:v>11.911753641620995</c:v>
                </c:pt>
                <c:pt idx="10">
                  <c:v>23.612949902003798</c:v>
                </c:pt>
                <c:pt idx="11">
                  <c:v>48.828226668231679</c:v>
                </c:pt>
                <c:pt idx="12">
                  <c:v>103.12666318227643</c:v>
                </c:pt>
                <c:pt idx="13">
                  <c:v>220.03385300093794</c:v>
                </c:pt>
                <c:pt idx="14">
                  <c:v>471.73186804548249</c:v>
                </c:pt>
                <c:pt idx="15">
                  <c:v>1013.626718244789</c:v>
                </c:pt>
                <c:pt idx="16">
                  <c:v>2180.3007579717928</c:v>
                </c:pt>
                <c:pt idx="17">
                  <c:v>4692.0940050807631</c:v>
                </c:pt>
                <c:pt idx="18">
                  <c:v>10099.863965959081</c:v>
                </c:pt>
                <c:pt idx="19">
                  <c:v>21742.53220442899</c:v>
                </c:pt>
                <c:pt idx="20">
                  <c:v>46808.636014070304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A2-417C-992C-220EB45D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21247"/>
        <c:axId val="1"/>
      </c:scatterChart>
      <c:valAx>
        <c:axId val="823121247"/>
        <c:scaling>
          <c:orientation val="minMax"/>
          <c:max val="0.8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 b="0" i="0" baseline="0">
                    <a:effectLst/>
                  </a:rPr>
                  <a:t>X</a:t>
                </a:r>
                <a:endParaRPr lang="ja-JP" altLang="ja-JP" sz="1200">
                  <a:effectLst/>
                </a:endParaRPr>
              </a:p>
            </c:rich>
          </c:tx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F</a:t>
                </a:r>
                <a:r>
                  <a:rPr lang="en-US" altLang="ja-JP" sz="1200" baseline="-25000"/>
                  <a:t>A0</a:t>
                </a:r>
                <a:r>
                  <a:rPr lang="en-US" altLang="ja-JP" sz="1200"/>
                  <a:t>/-r</a:t>
                </a:r>
                <a:r>
                  <a:rPr lang="en-US" altLang="ja-JP" sz="1200" baseline="-25000"/>
                  <a:t>A </a:t>
                </a:r>
                <a:r>
                  <a:rPr lang="en-US" altLang="ja-JP" sz="1200" baseline="0"/>
                  <a:t>[m</a:t>
                </a:r>
                <a:r>
                  <a:rPr lang="en-US" altLang="ja-JP" sz="1200" baseline="30000"/>
                  <a:t>3</a:t>
                </a:r>
                <a:r>
                  <a:rPr lang="en-US" altLang="ja-JP" sz="1200" baseline="0"/>
                  <a:t>]</a:t>
                </a:r>
                <a:endParaRPr lang="ja-JP" altLang="en-US" sz="1200" baseline="-25000"/>
              </a:p>
            </c:rich>
          </c:tx>
          <c:layout>
            <c:manualLayout>
              <c:xMode val="edge"/>
              <c:yMode val="edge"/>
              <c:x val="0.11520026005516491"/>
              <c:y val="0.302296354513929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3121247"/>
        <c:crosses val="autoZero"/>
        <c:crossBetween val="midCat"/>
        <c:majorUnit val="1"/>
        <c:minorUnit val="0.5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115224</xdr:colOff>
      <xdr:row>15</xdr:row>
      <xdr:rowOff>144411</xdr:rowOff>
    </xdr:from>
    <xdr:to>
      <xdr:col>3</xdr:col>
      <xdr:colOff>466788</xdr:colOff>
      <xdr:row>17</xdr:row>
      <xdr:rowOff>123271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24" y="2679290"/>
          <a:ext cx="2563822" cy="316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90642</xdr:colOff>
      <xdr:row>6</xdr:row>
      <xdr:rowOff>157496</xdr:rowOff>
    </xdr:from>
    <xdr:to>
      <xdr:col>1</xdr:col>
      <xdr:colOff>515507</xdr:colOff>
      <xdr:row>8</xdr:row>
      <xdr:rowOff>141847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42" y="1153012"/>
          <a:ext cx="1690768" cy="316190"/>
        </a:xfrm>
        <a:prstGeom prst="rect">
          <a:avLst/>
        </a:prstGeom>
      </xdr:spPr>
    </xdr:pic>
    <xdr:clientData/>
  </xdr:twoCellAnchor>
  <xdr:twoCellAnchor editAs="oneCell">
    <xdr:from>
      <xdr:col>0</xdr:col>
      <xdr:colOff>116761</xdr:colOff>
      <xdr:row>8</xdr:row>
      <xdr:rowOff>136745</xdr:rowOff>
    </xdr:from>
    <xdr:to>
      <xdr:col>2</xdr:col>
      <xdr:colOff>18438</xdr:colOff>
      <xdr:row>10</xdr:row>
      <xdr:rowOff>124404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761" y="1464100"/>
          <a:ext cx="1806677" cy="319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6</xdr:row>
          <xdr:rowOff>137160</xdr:rowOff>
        </xdr:from>
        <xdr:to>
          <xdr:col>3</xdr:col>
          <xdr:colOff>502920</xdr:colOff>
          <xdr:row>8</xdr:row>
          <xdr:rowOff>83820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Runge-Kutta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291797</xdr:colOff>
      <xdr:row>12</xdr:row>
      <xdr:rowOff>76201</xdr:rowOff>
    </xdr:from>
    <xdr:to>
      <xdr:col>8</xdr:col>
      <xdr:colOff>165735</xdr:colOff>
      <xdr:row>21</xdr:row>
      <xdr:rowOff>167640</xdr:rowOff>
    </xdr:to>
    <xdr:graphicFrame macro="">
      <xdr:nvGraphicFramePr>
        <xdr:cNvPr id="1047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394335</xdr:colOff>
      <xdr:row>22</xdr:row>
      <xdr:rowOff>38100</xdr:rowOff>
    </xdr:from>
    <xdr:to>
      <xdr:col>8</xdr:col>
      <xdr:colOff>306373</xdr:colOff>
      <xdr:row>33</xdr:row>
      <xdr:rowOff>43815</xdr:rowOff>
    </xdr:to>
    <xdr:graphicFrame macro="">
      <xdr:nvGraphicFramePr>
        <xdr:cNvPr id="6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415290</xdr:colOff>
      <xdr:row>33</xdr:row>
      <xdr:rowOff>78105</xdr:rowOff>
    </xdr:from>
    <xdr:to>
      <xdr:col>8</xdr:col>
      <xdr:colOff>340995</xdr:colOff>
      <xdr:row>44</xdr:row>
      <xdr:rowOff>121920</xdr:rowOff>
    </xdr:to>
    <xdr:graphicFrame macro="">
      <xdr:nvGraphicFramePr>
        <xdr:cNvPr id="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828674</xdr:colOff>
      <xdr:row>34</xdr:row>
      <xdr:rowOff>0</xdr:rowOff>
    </xdr:from>
    <xdr:to>
      <xdr:col>16</xdr:col>
      <xdr:colOff>238124</xdr:colOff>
      <xdr:row>49</xdr:row>
      <xdr:rowOff>133350</xdr:rowOff>
    </xdr:to>
    <xdr:graphicFrame macro="">
      <xdr:nvGraphicFramePr>
        <xdr:cNvPr id="7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676275</xdr:colOff>
      <xdr:row>33</xdr:row>
      <xdr:rowOff>161925</xdr:rowOff>
    </xdr:from>
    <xdr:to>
      <xdr:col>21</xdr:col>
      <xdr:colOff>476250</xdr:colOff>
      <xdr:row>49</xdr:row>
      <xdr:rowOff>123825</xdr:rowOff>
    </xdr:to>
    <xdr:graphicFrame macro="">
      <xdr:nvGraphicFramePr>
        <xdr:cNvPr id="8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0.79324</cdr:x>
      <cdr:y>0.10293</cdr:y>
    </cdr:from>
    <cdr:to>
      <cdr:x>0.89167</cdr:x>
      <cdr:y>0.26744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68833" y="168623"/>
          <a:ext cx="380790" cy="269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0.65756</cdr:x>
      <cdr:y>0.41759</cdr:y>
    </cdr:from>
    <cdr:to>
      <cdr:x>0.83517</cdr:x>
      <cdr:y>0.55304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363544" y="667432"/>
          <a:ext cx="638404" cy="216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COCO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0.36501</cdr:x>
      <cdr:y>0.08863</cdr:y>
    </cdr:from>
    <cdr:to>
      <cdr:x>0.55322</cdr:x>
      <cdr:y>0.27175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311984" y="141652"/>
          <a:ext cx="676504" cy="292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Fogler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0.45358</cdr:x>
      <cdr:y>0.25745</cdr:y>
    </cdr:from>
    <cdr:to>
      <cdr:x>0.49386</cdr:x>
      <cdr:y>0.36234</cdr:y>
    </cdr:to>
    <cdr:cxnSp macro="">
      <cdr:nvCxnSpPr>
        <cdr:cNvPr id="6" name="直線コネクタ 5"/>
        <cdr:cNvCxnSpPr/>
      </cdr:nvCxnSpPr>
      <cdr:spPr>
        <a:xfrm xmlns:a="http://schemas.openxmlformats.org/drawingml/2006/main">
          <a:off x="1630348" y="411479"/>
          <a:ext cx="144780" cy="16764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0070C0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0.60622</cdr:x>
      <cdr:y>0.30036</cdr:y>
    </cdr:from>
    <cdr:to>
      <cdr:x>0.67194</cdr:x>
      <cdr:y>0.46722</cdr:y>
    </cdr:to>
    <cdr:cxnSp macro="">
      <cdr:nvCxnSpPr>
        <cdr:cNvPr id="7" name="直線コネクタ 6"/>
        <cdr:cNvCxnSpPr/>
      </cdr:nvCxnSpPr>
      <cdr:spPr>
        <a:xfrm xmlns:a="http://schemas.openxmlformats.org/drawingml/2006/main">
          <a:off x="2178988" y="480059"/>
          <a:ext cx="236220" cy="2667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0.56813</cdr:x>
      <cdr:y>0.11987</cdr:y>
    </cdr:from>
    <cdr:to>
      <cdr:x>0.67308</cdr:x>
      <cdr:y>0.29665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45320" y="190898"/>
          <a:ext cx="377840" cy="281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 baseline="0">
              <a:latin typeface="Arial" panose="020B0604020202020204" pitchFamily="34" charset="0"/>
              <a:cs typeface="Arial" panose="020B0604020202020204" pitchFamily="34" charset="0"/>
            </a:rPr>
            <a:t>-r</a:t>
          </a:r>
          <a:r>
            <a:rPr lang="en-US" altLang="ja-JP" sz="1200" baseline="-2500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n-US" altLang="ja-JP" sz="1200" baseline="0">
              <a:latin typeface="Arial" panose="020B0604020202020204" pitchFamily="34" charset="0"/>
              <a:cs typeface="Arial" panose="020B0604020202020204" pitchFamily="34" charset="0"/>
            </a:rPr>
            <a:t>'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0.24818</cdr:x>
      <cdr:y>0.4507</cdr:y>
    </cdr:from>
    <cdr:to>
      <cdr:x>0.58394</cdr:x>
      <cdr:y>0.72535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971551" y="1219200"/>
          <a:ext cx="1314450" cy="742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41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0.57421</cdr:x>
      <cdr:y>0.52113</cdr:y>
    </cdr:from>
    <cdr:to>
      <cdr:x>0.74696</cdr:x>
      <cdr:y>0.62676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247901" y="1409700"/>
          <a:ext cx="676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CSTR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0.24331</cdr:x>
      <cdr:y>0.29929</cdr:y>
    </cdr:from>
    <cdr:to>
      <cdr:x>0.58394</cdr:x>
      <cdr:y>0.72535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952519" y="809614"/>
          <a:ext cx="1333475" cy="1152530"/>
        </a:xfrm>
        <a:custGeom xmlns:a="http://schemas.openxmlformats.org/drawingml/2006/main">
          <a:avLst/>
          <a:gdLst>
            <a:gd name="connsiteX0" fmla="*/ 0 w 1314425"/>
            <a:gd name="connsiteY0" fmla="*/ 0 h 742955"/>
            <a:gd name="connsiteX1" fmla="*/ 1314425 w 1314425"/>
            <a:gd name="connsiteY1" fmla="*/ 0 h 742955"/>
            <a:gd name="connsiteX2" fmla="*/ 1314425 w 1314425"/>
            <a:gd name="connsiteY2" fmla="*/ 742955 h 742955"/>
            <a:gd name="connsiteX3" fmla="*/ 0 w 1314425"/>
            <a:gd name="connsiteY3" fmla="*/ 742955 h 742955"/>
            <a:gd name="connsiteX4" fmla="*/ 0 w 1314425"/>
            <a:gd name="connsiteY4" fmla="*/ 0 h 742955"/>
            <a:gd name="connsiteX0" fmla="*/ 0 w 1314425"/>
            <a:gd name="connsiteY0" fmla="*/ 9514 h 752469"/>
            <a:gd name="connsiteX1" fmla="*/ 457181 w 1314425"/>
            <a:gd name="connsiteY1" fmla="*/ 0 h 752469"/>
            <a:gd name="connsiteX2" fmla="*/ 1314425 w 1314425"/>
            <a:gd name="connsiteY2" fmla="*/ 9514 h 752469"/>
            <a:gd name="connsiteX3" fmla="*/ 1314425 w 1314425"/>
            <a:gd name="connsiteY3" fmla="*/ 752469 h 752469"/>
            <a:gd name="connsiteX4" fmla="*/ 0 w 1314425"/>
            <a:gd name="connsiteY4" fmla="*/ 752469 h 752469"/>
            <a:gd name="connsiteX5" fmla="*/ 0 w 1314425"/>
            <a:gd name="connsiteY5" fmla="*/ 9514 h 752469"/>
            <a:gd name="connsiteX0" fmla="*/ 0 w 1314425"/>
            <a:gd name="connsiteY0" fmla="*/ 9514 h 752469"/>
            <a:gd name="connsiteX1" fmla="*/ 457181 w 1314425"/>
            <a:gd name="connsiteY1" fmla="*/ 0 h 752469"/>
            <a:gd name="connsiteX2" fmla="*/ 752456 w 1314425"/>
            <a:gd name="connsiteY2" fmla="*/ 0 h 752469"/>
            <a:gd name="connsiteX3" fmla="*/ 1314425 w 1314425"/>
            <a:gd name="connsiteY3" fmla="*/ 9514 h 752469"/>
            <a:gd name="connsiteX4" fmla="*/ 1314425 w 1314425"/>
            <a:gd name="connsiteY4" fmla="*/ 752469 h 752469"/>
            <a:gd name="connsiteX5" fmla="*/ 0 w 1314425"/>
            <a:gd name="connsiteY5" fmla="*/ 752469 h 752469"/>
            <a:gd name="connsiteX6" fmla="*/ 0 w 1314425"/>
            <a:gd name="connsiteY6" fmla="*/ 9514 h 752469"/>
            <a:gd name="connsiteX0" fmla="*/ 0 w 1333475"/>
            <a:gd name="connsiteY0" fmla="*/ 0 h 1152530"/>
            <a:gd name="connsiteX1" fmla="*/ 476231 w 1333475"/>
            <a:gd name="connsiteY1" fmla="*/ 400061 h 1152530"/>
            <a:gd name="connsiteX2" fmla="*/ 771506 w 1333475"/>
            <a:gd name="connsiteY2" fmla="*/ 400061 h 1152530"/>
            <a:gd name="connsiteX3" fmla="*/ 1333475 w 1333475"/>
            <a:gd name="connsiteY3" fmla="*/ 409575 h 1152530"/>
            <a:gd name="connsiteX4" fmla="*/ 1333475 w 1333475"/>
            <a:gd name="connsiteY4" fmla="*/ 1152530 h 1152530"/>
            <a:gd name="connsiteX5" fmla="*/ 19050 w 1333475"/>
            <a:gd name="connsiteY5" fmla="*/ 1152530 h 1152530"/>
            <a:gd name="connsiteX6" fmla="*/ 0 w 1333475"/>
            <a:gd name="connsiteY6" fmla="*/ 0 h 1152530"/>
            <a:gd name="connsiteX0" fmla="*/ 0 w 1333475"/>
            <a:gd name="connsiteY0" fmla="*/ 0 h 1152530"/>
            <a:gd name="connsiteX1" fmla="*/ 514331 w 1333475"/>
            <a:gd name="connsiteY1" fmla="*/ 295286 h 1152530"/>
            <a:gd name="connsiteX2" fmla="*/ 771506 w 1333475"/>
            <a:gd name="connsiteY2" fmla="*/ 400061 h 1152530"/>
            <a:gd name="connsiteX3" fmla="*/ 1333475 w 1333475"/>
            <a:gd name="connsiteY3" fmla="*/ 409575 h 1152530"/>
            <a:gd name="connsiteX4" fmla="*/ 1333475 w 1333475"/>
            <a:gd name="connsiteY4" fmla="*/ 1152530 h 1152530"/>
            <a:gd name="connsiteX5" fmla="*/ 19050 w 1333475"/>
            <a:gd name="connsiteY5" fmla="*/ 1152530 h 1152530"/>
            <a:gd name="connsiteX6" fmla="*/ 0 w 1333475"/>
            <a:gd name="connsiteY6" fmla="*/ 0 h 1152530"/>
            <a:gd name="connsiteX0" fmla="*/ 0 w 1333475"/>
            <a:gd name="connsiteY0" fmla="*/ 0 h 1152530"/>
            <a:gd name="connsiteX1" fmla="*/ 514331 w 1333475"/>
            <a:gd name="connsiteY1" fmla="*/ 295286 h 1152530"/>
            <a:gd name="connsiteX2" fmla="*/ 933431 w 1333475"/>
            <a:gd name="connsiteY2" fmla="*/ 409586 h 1152530"/>
            <a:gd name="connsiteX3" fmla="*/ 1333475 w 1333475"/>
            <a:gd name="connsiteY3" fmla="*/ 409575 h 1152530"/>
            <a:gd name="connsiteX4" fmla="*/ 1333475 w 1333475"/>
            <a:gd name="connsiteY4" fmla="*/ 1152530 h 1152530"/>
            <a:gd name="connsiteX5" fmla="*/ 19050 w 1333475"/>
            <a:gd name="connsiteY5" fmla="*/ 1152530 h 1152530"/>
            <a:gd name="connsiteX6" fmla="*/ 0 w 1333475"/>
            <a:gd name="connsiteY6" fmla="*/ 0 h 11525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33475" h="1152530">
              <a:moveTo>
                <a:pt x="0" y="0"/>
              </a:moveTo>
              <a:lnTo>
                <a:pt x="514331" y="295286"/>
              </a:lnTo>
              <a:lnTo>
                <a:pt x="933431" y="409586"/>
              </a:lnTo>
              <a:lnTo>
                <a:pt x="1333475" y="409575"/>
              </a:lnTo>
              <a:lnTo>
                <a:pt x="1333475" y="1152530"/>
              </a:lnTo>
              <a:lnTo>
                <a:pt x="19050" y="115253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chemeClr val="accent2">
            <a:lumMod val="40000"/>
            <a:lumOff val="60000"/>
            <a:alpha val="41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0.57421</cdr:x>
      <cdr:y>0.52113</cdr:y>
    </cdr:from>
    <cdr:to>
      <cdr:x>0.74696</cdr:x>
      <cdr:y>0.62676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247901" y="1409700"/>
          <a:ext cx="676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PFR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14"/>
  <sheetViews>
    <sheetView tabSelected="1" zoomScale="124" zoomScaleNormal="124" workbookViewId="0">
      <selection activeCell="A20" sqref="A20"/>
    </sheetView>
  </sheetViews>
  <sheetFormatPr defaultColWidth="9.28515625" defaultRowHeight="13.2"/>
  <cols>
    <col min="1" max="1" width="23.7109375" style="37" customWidth="1"/>
    <col min="2" max="2" width="12" style="37" customWidth="1"/>
    <col min="3" max="3" width="4.85546875" style="37" customWidth="1"/>
    <col min="4" max="4" width="20" style="37" customWidth="1"/>
    <col min="5" max="16384" width="9.28515625" style="37"/>
  </cols>
  <sheetData>
    <row r="1" spans="1:6">
      <c r="A1" s="44" t="s">
        <v>51</v>
      </c>
      <c r="B1" s="43">
        <v>0.4097334724050164</v>
      </c>
      <c r="D1" s="44" t="s">
        <v>73</v>
      </c>
      <c r="E1" s="37">
        <v>1.2</v>
      </c>
      <c r="F1" s="37" t="s">
        <v>60</v>
      </c>
    </row>
    <row r="2" spans="1:6">
      <c r="A2" s="44" t="s">
        <v>52</v>
      </c>
      <c r="B2" s="42">
        <v>345.26240649921061</v>
      </c>
      <c r="C2" s="37" t="s">
        <v>53</v>
      </c>
      <c r="D2" s="44" t="s">
        <v>54</v>
      </c>
      <c r="E2" s="37">
        <v>330</v>
      </c>
      <c r="F2" s="37" t="s">
        <v>53</v>
      </c>
    </row>
    <row r="3" spans="1:6">
      <c r="A3" s="44" t="s">
        <v>71</v>
      </c>
      <c r="B3" s="37">
        <f>E5*B1-E1*E10</f>
        <v>-4.2134438248886852E-2</v>
      </c>
      <c r="D3" s="44" t="s">
        <v>69</v>
      </c>
      <c r="E3" s="37">
        <v>163</v>
      </c>
      <c r="F3" s="37" t="s">
        <v>57</v>
      </c>
    </row>
    <row r="4" spans="1:6">
      <c r="A4" s="44" t="s">
        <v>72</v>
      </c>
      <c r="B4" s="37">
        <f>(E3*E6*(E2-B2)+(-E7)*B1*E5)/1000</f>
        <v>3.2877135329064916E-2</v>
      </c>
      <c r="D4" s="44" t="s">
        <v>70</v>
      </c>
      <c r="E4" s="37">
        <v>9.3000000000000007</v>
      </c>
      <c r="F4" s="37" t="s">
        <v>65</v>
      </c>
    </row>
    <row r="5" spans="1:6">
      <c r="A5" s="44"/>
      <c r="B5" s="41">
        <f>SUMSQ(B3:B4)</f>
        <v>2.8562169139949075E-3</v>
      </c>
      <c r="D5" s="44" t="s">
        <v>55</v>
      </c>
      <c r="E5" s="37">
        <v>146.69999999999999</v>
      </c>
      <c r="F5" s="37" t="s">
        <v>56</v>
      </c>
    </row>
    <row r="6" spans="1:6">
      <c r="D6" s="44" t="s">
        <v>58</v>
      </c>
      <c r="E6" s="37">
        <v>166.7</v>
      </c>
      <c r="F6" s="37" t="s">
        <v>68</v>
      </c>
    </row>
    <row r="7" spans="1:6">
      <c r="D7" s="44" t="s">
        <v>59</v>
      </c>
      <c r="E7" s="37">
        <v>-6900</v>
      </c>
      <c r="F7" s="37" t="s">
        <v>67</v>
      </c>
    </row>
    <row r="8" spans="1:6">
      <c r="D8" s="44" t="s">
        <v>63</v>
      </c>
      <c r="E8" s="39">
        <f>31.1*EXP((65700/8.31)*((1/360)-(1/B2)))</f>
        <v>12.17978025436679</v>
      </c>
      <c r="F8" s="38" t="s">
        <v>64</v>
      </c>
    </row>
    <row r="9" spans="1:6">
      <c r="D9" s="44" t="s">
        <v>66</v>
      </c>
      <c r="E9" s="40">
        <f>3.03*EXP((-6900/8.31)*((1/333)-(1/B2)))</f>
        <v>2.7732061897978193</v>
      </c>
    </row>
    <row r="10" spans="1:6">
      <c r="D10" s="45" t="s">
        <v>61</v>
      </c>
      <c r="E10" s="40">
        <f>E8*E4*(1-(1+(1/E9))*B1)</f>
        <v>50.125029033387328</v>
      </c>
      <c r="F10" s="37" t="s">
        <v>62</v>
      </c>
    </row>
    <row r="14" spans="1:6">
      <c r="E14"/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173"/>
  <sheetViews>
    <sheetView zoomScaleNormal="100" workbookViewId="0">
      <selection activeCell="J63" sqref="J63"/>
    </sheetView>
  </sheetViews>
  <sheetFormatPr defaultColWidth="12" defaultRowHeight="13.2"/>
  <cols>
    <col min="1" max="1" width="19.28515625" style="1" customWidth="1"/>
    <col min="2" max="2" width="14.7109375" style="3" customWidth="1"/>
    <col min="3" max="3" width="11" style="3" customWidth="1"/>
    <col min="4" max="4" width="7" style="3" customWidth="1"/>
    <col min="5" max="5" width="15.28515625" style="3" customWidth="1"/>
    <col min="6" max="6" width="12" style="3" customWidth="1"/>
    <col min="7" max="7" width="12.42578125" style="3" customWidth="1"/>
    <col min="8" max="8" width="11.7109375" style="3" customWidth="1"/>
    <col min="9" max="9" width="12" style="3"/>
    <col min="10" max="10" width="14" style="3" bestFit="1" customWidth="1"/>
    <col min="11" max="11" width="14.42578125" style="3" bestFit="1" customWidth="1"/>
    <col min="12" max="12" width="13.42578125" style="3" bestFit="1" customWidth="1"/>
    <col min="13" max="13" width="14.85546875" style="3" customWidth="1"/>
    <col min="14" max="16384" width="12" style="3"/>
  </cols>
  <sheetData>
    <row r="1" spans="1:20" ht="15" thickBot="1">
      <c r="A1" s="1" t="s">
        <v>1</v>
      </c>
      <c r="B1" s="2">
        <v>1</v>
      </c>
      <c r="F1" s="3" t="s">
        <v>2</v>
      </c>
      <c r="J1" s="4"/>
      <c r="K1" s="30"/>
      <c r="L1" s="36"/>
      <c r="N1" s="19"/>
    </row>
    <row r="2" spans="1:20">
      <c r="A2" s="1" t="s">
        <v>10</v>
      </c>
      <c r="B2" s="3" t="s">
        <v>7</v>
      </c>
      <c r="F2" s="4" t="s">
        <v>12</v>
      </c>
      <c r="G2" s="5">
        <v>146.69999999999999</v>
      </c>
      <c r="H2" s="3" t="s">
        <v>13</v>
      </c>
      <c r="I2" s="3" t="s">
        <v>30</v>
      </c>
      <c r="J2" s="4"/>
      <c r="L2" s="7"/>
      <c r="N2" s="22"/>
    </row>
    <row r="3" spans="1:20">
      <c r="A3" s="5">
        <v>0</v>
      </c>
      <c r="B3" s="3">
        <v>0</v>
      </c>
      <c r="F3" s="4" t="s">
        <v>14</v>
      </c>
      <c r="G3" s="5">
        <v>9.3000000000000007</v>
      </c>
      <c r="H3" s="28" t="s">
        <v>15</v>
      </c>
      <c r="I3" s="3" t="s">
        <v>30</v>
      </c>
      <c r="J3" s="21"/>
      <c r="K3" s="31"/>
      <c r="L3" s="7"/>
      <c r="N3" s="22"/>
    </row>
    <row r="4" spans="1:20" ht="13.8" thickBot="1">
      <c r="B4" s="6" t="s">
        <v>8</v>
      </c>
      <c r="C4" s="6"/>
      <c r="D4" s="6"/>
      <c r="E4" s="6"/>
      <c r="F4" s="4" t="s">
        <v>16</v>
      </c>
      <c r="G4" s="3">
        <f>G3*(1-B3)</f>
        <v>9.3000000000000007</v>
      </c>
      <c r="I4" s="3" t="s">
        <v>30</v>
      </c>
      <c r="J4" s="21"/>
      <c r="K4" s="31"/>
      <c r="N4" s="22"/>
    </row>
    <row r="5" spans="1:20" ht="13.8" thickBot="1">
      <c r="A5" s="1" t="s">
        <v>3</v>
      </c>
      <c r="B5" s="8">
        <f>G9/G2</f>
        <v>0.26776859786073121</v>
      </c>
      <c r="C5" s="27"/>
      <c r="D5" s="9"/>
      <c r="E5" s="10"/>
      <c r="F5" s="4" t="s">
        <v>17</v>
      </c>
      <c r="G5" s="3">
        <f>G3-G4</f>
        <v>0</v>
      </c>
      <c r="I5" s="3" t="s">
        <v>31</v>
      </c>
      <c r="J5" s="4"/>
    </row>
    <row r="6" spans="1:20" ht="13.8" thickBot="1">
      <c r="F6" s="4" t="s">
        <v>18</v>
      </c>
      <c r="G6" s="3">
        <f>330+43.3*B3</f>
        <v>330</v>
      </c>
      <c r="H6" s="3" t="s">
        <v>19</v>
      </c>
      <c r="K6" s="18"/>
    </row>
    <row r="7" spans="1:20">
      <c r="A7" s="1" t="s">
        <v>5</v>
      </c>
      <c r="B7" s="11">
        <v>0</v>
      </c>
      <c r="F7" s="4" t="s">
        <v>20</v>
      </c>
      <c r="G7" s="3">
        <f>31.1*EXP(7906*(G6-360)/(360*G6))</f>
        <v>4.2238336888354047</v>
      </c>
      <c r="H7" s="28" t="s">
        <v>23</v>
      </c>
      <c r="I7" s="28" t="s">
        <v>26</v>
      </c>
    </row>
    <row r="8" spans="1:20">
      <c r="A8" s="12" t="s">
        <v>0</v>
      </c>
      <c r="B8" s="13">
        <v>5</v>
      </c>
      <c r="F8" s="4" t="s">
        <v>21</v>
      </c>
      <c r="G8" s="5">
        <f>3.03*EXP((-6900/8.31)*(1/333-1/G6))</f>
        <v>3.0994680879150969</v>
      </c>
      <c r="I8" s="28" t="s">
        <v>27</v>
      </c>
      <c r="K8" s="18"/>
    </row>
    <row r="9" spans="1:20" ht="13.8" thickBot="1">
      <c r="A9" s="1" t="s">
        <v>6</v>
      </c>
      <c r="B9" s="14">
        <v>0.25</v>
      </c>
      <c r="F9" s="34" t="s">
        <v>22</v>
      </c>
      <c r="G9" s="3">
        <f>G7*(G4-G5/G8)</f>
        <v>39.281653306169268</v>
      </c>
    </row>
    <row r="10" spans="1:20">
      <c r="A10" s="1" t="s">
        <v>4</v>
      </c>
      <c r="J10" s="28"/>
      <c r="L10" s="3" t="s">
        <v>32</v>
      </c>
      <c r="M10" s="3" t="s">
        <v>33</v>
      </c>
    </row>
    <row r="11" spans="1:20" ht="13.8" thickBot="1">
      <c r="A11" s="1" t="s">
        <v>11</v>
      </c>
      <c r="B11" s="15" t="s">
        <v>9</v>
      </c>
      <c r="C11" s="15"/>
      <c r="D11" s="15"/>
      <c r="E11" s="15" t="s">
        <v>25</v>
      </c>
      <c r="F11" s="3" t="s">
        <v>17</v>
      </c>
      <c r="G11" s="3" t="s">
        <v>18</v>
      </c>
      <c r="H11" s="3" t="s">
        <v>20</v>
      </c>
      <c r="I11" s="3" t="s">
        <v>21</v>
      </c>
      <c r="J11" s="28" t="s">
        <v>24</v>
      </c>
      <c r="K11" s="3" t="s">
        <v>29</v>
      </c>
      <c r="L11" s="3" t="s">
        <v>28</v>
      </c>
      <c r="M11" s="3" t="s">
        <v>34</v>
      </c>
      <c r="N11" s="3" t="s">
        <v>50</v>
      </c>
    </row>
    <row r="12" spans="1:20" ht="13.8" thickBot="1">
      <c r="A12" s="16">
        <v>0</v>
      </c>
      <c r="B12" s="35">
        <v>0</v>
      </c>
      <c r="C12" s="29"/>
      <c r="D12" s="17"/>
      <c r="E12" s="21">
        <f>$G$3*(1-B12)</f>
        <v>9.3000000000000007</v>
      </c>
      <c r="F12" s="16">
        <f>$G$3-E12</f>
        <v>0</v>
      </c>
      <c r="G12" s="16">
        <f>330+43.3*B12</f>
        <v>330</v>
      </c>
      <c r="H12" s="16">
        <f>31.1*EXP(7906*(G12-360)/(360*G12))</f>
        <v>4.2238336888354047</v>
      </c>
      <c r="I12" s="16">
        <f>3.03*EXP((-6900/8.31)*(1/333-1/G12))</f>
        <v>3.0994680879150969</v>
      </c>
      <c r="J12" s="32">
        <f>H12*(E12-F12/I12)</f>
        <v>39.281653306169268</v>
      </c>
      <c r="K12" s="16">
        <v>163</v>
      </c>
      <c r="L12" s="16">
        <f>G2</f>
        <v>146.69999999999999</v>
      </c>
      <c r="M12" s="16">
        <f>$L$12*B12</f>
        <v>0</v>
      </c>
      <c r="N12" s="16">
        <f>$G$2/J12</f>
        <v>3.7345678619122795</v>
      </c>
      <c r="O12" s="22"/>
      <c r="P12" s="19"/>
      <c r="Q12" s="22"/>
      <c r="R12" s="22"/>
      <c r="S12" s="22"/>
      <c r="T12" s="22"/>
    </row>
    <row r="13" spans="1:20">
      <c r="A13" s="16">
        <v>0.25</v>
      </c>
      <c r="B13" s="31">
        <v>7.1207181043231038E-2</v>
      </c>
      <c r="C13" s="22"/>
      <c r="D13" s="20"/>
      <c r="E13" s="21">
        <f t="shared" ref="E13:E32" si="0">$G$3*(1-B13)</f>
        <v>8.6377732162979513</v>
      </c>
      <c r="F13" s="16">
        <f t="shared" ref="F13:F32" si="1">$G$3-E13</f>
        <v>0.66222678370204946</v>
      </c>
      <c r="G13" s="16">
        <f t="shared" ref="G13:G32" si="2">330+43.3*B13</f>
        <v>333.08327093917188</v>
      </c>
      <c r="H13" s="16">
        <f t="shared" ref="H13:H32" si="3">31.1*EXP(7906*(G13-360)/(360*G13))</f>
        <v>5.2725421763465397</v>
      </c>
      <c r="I13" s="16">
        <f t="shared" ref="I13:I32" si="4">3.03*EXP((-6900/8.31)*(1/333-1/G13))</f>
        <v>3.028111783673848</v>
      </c>
      <c r="J13" s="32">
        <f t="shared" ref="J13:J32" si="5">H13*(E13-F13/I13)</f>
        <v>44.389955642448079</v>
      </c>
      <c r="K13" s="16">
        <v>163</v>
      </c>
      <c r="L13" s="16">
        <f>$L$12*(1-B13)</f>
        <v>136.25390654095798</v>
      </c>
      <c r="M13" s="16">
        <f t="shared" ref="M13:M32" si="6">$L$12*B13</f>
        <v>10.446093459041993</v>
      </c>
      <c r="N13" s="16">
        <f t="shared" ref="N13:N32" si="7">$G$2/J13</f>
        <v>3.3048016803990112</v>
      </c>
      <c r="O13" s="22"/>
      <c r="P13" s="22"/>
      <c r="Q13" s="22"/>
      <c r="R13" s="22"/>
      <c r="S13" s="22"/>
      <c r="T13" s="22"/>
    </row>
    <row r="14" spans="1:20">
      <c r="A14" s="16">
        <v>0.5</v>
      </c>
      <c r="B14" s="31">
        <v>0.15156211120855634</v>
      </c>
      <c r="C14" s="22"/>
      <c r="D14" s="20"/>
      <c r="E14" s="21">
        <f t="shared" si="0"/>
        <v>7.8904723657604263</v>
      </c>
      <c r="F14" s="16">
        <f t="shared" si="1"/>
        <v>1.4095276342395744</v>
      </c>
      <c r="G14" s="16">
        <f t="shared" si="2"/>
        <v>336.56263941533047</v>
      </c>
      <c r="H14" s="16">
        <f t="shared" si="3"/>
        <v>6.7388700561112094</v>
      </c>
      <c r="I14" s="16">
        <f t="shared" si="4"/>
        <v>2.9510715476580938</v>
      </c>
      <c r="J14" s="32">
        <f t="shared" si="5"/>
        <v>49.954164708869229</v>
      </c>
      <c r="K14" s="16">
        <v>163</v>
      </c>
      <c r="L14" s="16">
        <f t="shared" ref="L14:L32" si="8">$L$12*(1-B14)</f>
        <v>124.46583828570478</v>
      </c>
      <c r="M14" s="16">
        <f t="shared" si="6"/>
        <v>22.234161714295212</v>
      </c>
      <c r="N14" s="16">
        <f t="shared" si="7"/>
        <v>2.9366920827314682</v>
      </c>
      <c r="O14" s="22"/>
      <c r="P14" s="22"/>
      <c r="Q14" s="22"/>
      <c r="R14" s="22"/>
      <c r="S14" s="22"/>
      <c r="T14" s="22"/>
    </row>
    <row r="15" spans="1:20">
      <c r="A15" s="16">
        <v>0.75</v>
      </c>
      <c r="B15" s="31">
        <v>0.24134767837776144</v>
      </c>
      <c r="C15" s="22"/>
      <c r="D15" s="20"/>
      <c r="E15" s="21">
        <f t="shared" si="0"/>
        <v>7.0554665910868186</v>
      </c>
      <c r="F15" s="16">
        <f t="shared" si="1"/>
        <v>2.2445334089131821</v>
      </c>
      <c r="G15" s="16">
        <f t="shared" si="2"/>
        <v>340.45035447375705</v>
      </c>
      <c r="H15" s="16">
        <f t="shared" si="3"/>
        <v>8.8122007057312128</v>
      </c>
      <c r="I15" s="16">
        <f t="shared" si="4"/>
        <v>2.8690931632988419</v>
      </c>
      <c r="J15" s="32">
        <f t="shared" si="5"/>
        <v>55.280274591893736</v>
      </c>
      <c r="K15" s="16">
        <v>163</v>
      </c>
      <c r="L15" s="16">
        <f t="shared" si="8"/>
        <v>111.29429558198238</v>
      </c>
      <c r="M15" s="16">
        <f t="shared" si="6"/>
        <v>35.405704418017599</v>
      </c>
      <c r="N15" s="16">
        <f t="shared" si="7"/>
        <v>2.6537494808593438</v>
      </c>
      <c r="O15" s="22"/>
      <c r="P15" s="22"/>
      <c r="Q15" s="22"/>
      <c r="R15" s="22"/>
      <c r="S15" s="22"/>
      <c r="T15" s="22"/>
    </row>
    <row r="16" spans="1:20">
      <c r="A16" s="16">
        <v>1</v>
      </c>
      <c r="B16" s="31">
        <v>0.33894629755198441</v>
      </c>
      <c r="C16" s="22"/>
      <c r="D16" s="20"/>
      <c r="E16" s="21">
        <f t="shared" si="0"/>
        <v>6.1477994327665462</v>
      </c>
      <c r="F16" s="16">
        <f t="shared" si="1"/>
        <v>3.1522005672334545</v>
      </c>
      <c r="G16" s="16">
        <f t="shared" si="2"/>
        <v>344.6763746840009</v>
      </c>
      <c r="H16" s="16">
        <f t="shared" si="3"/>
        <v>11.71488841629785</v>
      </c>
      <c r="I16" s="16">
        <f t="shared" si="4"/>
        <v>2.7845688184172324</v>
      </c>
      <c r="J16" s="32">
        <f t="shared" si="5"/>
        <v>58.759241795524808</v>
      </c>
      <c r="K16" s="16">
        <v>163</v>
      </c>
      <c r="L16" s="16">
        <f t="shared" si="8"/>
        <v>96.976578149123881</v>
      </c>
      <c r="M16" s="16">
        <f t="shared" si="6"/>
        <v>49.723421850876107</v>
      </c>
      <c r="N16" s="16">
        <f t="shared" si="7"/>
        <v>2.4966285390560108</v>
      </c>
      <c r="O16" s="22"/>
      <c r="P16" s="22"/>
      <c r="Q16" s="22"/>
      <c r="R16" s="22"/>
      <c r="S16" s="22"/>
      <c r="T16" s="22"/>
    </row>
    <row r="17" spans="1:21">
      <c r="A17" s="16">
        <v>1.25</v>
      </c>
      <c r="B17" s="31">
        <v>0.4390478564736961</v>
      </c>
      <c r="C17" s="22"/>
      <c r="D17" s="20"/>
      <c r="E17" s="21">
        <f t="shared" si="0"/>
        <v>5.2168549347946263</v>
      </c>
      <c r="F17" s="16">
        <f t="shared" si="1"/>
        <v>4.0831450652053745</v>
      </c>
      <c r="G17" s="16">
        <f t="shared" si="2"/>
        <v>349.01077218531105</v>
      </c>
      <c r="H17" s="16">
        <f t="shared" si="3"/>
        <v>15.575871111508699</v>
      </c>
      <c r="I17" s="16">
        <f t="shared" si="4"/>
        <v>2.7024951040400595</v>
      </c>
      <c r="J17" s="32">
        <f t="shared" si="5"/>
        <v>57.723792177934797</v>
      </c>
      <c r="K17" s="16">
        <v>163</v>
      </c>
      <c r="L17" s="16">
        <f t="shared" si="8"/>
        <v>82.291679455308767</v>
      </c>
      <c r="M17" s="16">
        <f t="shared" si="6"/>
        <v>64.408320544691207</v>
      </c>
      <c r="N17" s="16">
        <f t="shared" si="7"/>
        <v>2.5414130718888699</v>
      </c>
      <c r="O17" s="22"/>
      <c r="P17" s="22"/>
      <c r="Q17" s="22"/>
      <c r="R17" s="22"/>
      <c r="S17" s="22"/>
      <c r="T17" s="22"/>
    </row>
    <row r="18" spans="1:21">
      <c r="A18" s="16">
        <v>1.5</v>
      </c>
      <c r="B18" s="31">
        <v>0.53172844186311186</v>
      </c>
      <c r="C18" s="22"/>
      <c r="D18" s="20"/>
      <c r="E18" s="21">
        <f t="shared" si="0"/>
        <v>4.3549254906730601</v>
      </c>
      <c r="F18" s="16">
        <f t="shared" si="1"/>
        <v>4.9450745093269406</v>
      </c>
      <c r="G18" s="16">
        <f t="shared" si="2"/>
        <v>353.02384153267275</v>
      </c>
      <c r="H18" s="16">
        <f t="shared" si="3"/>
        <v>20.150536682956069</v>
      </c>
      <c r="I18" s="16">
        <f t="shared" si="4"/>
        <v>2.6303864587286361</v>
      </c>
      <c r="J18" s="32">
        <f t="shared" si="5"/>
        <v>49.871475495945631</v>
      </c>
      <c r="K18" s="16">
        <v>163</v>
      </c>
      <c r="L18" s="16">
        <f t="shared" si="8"/>
        <v>68.695437578681492</v>
      </c>
      <c r="M18" s="16">
        <f t="shared" si="6"/>
        <v>78.004562421318496</v>
      </c>
      <c r="N18" s="16">
        <f t="shared" si="7"/>
        <v>2.9415612540263854</v>
      </c>
      <c r="O18" s="22"/>
      <c r="P18" s="22"/>
      <c r="Q18" s="22"/>
      <c r="R18" s="22"/>
      <c r="S18" s="22"/>
      <c r="T18" s="22"/>
    </row>
    <row r="19" spans="1:21">
      <c r="A19" s="16">
        <v>1.75</v>
      </c>
      <c r="B19" s="31">
        <v>0.60573679396454239</v>
      </c>
      <c r="C19" s="22"/>
      <c r="D19" s="20"/>
      <c r="E19" s="21">
        <f t="shared" si="0"/>
        <v>3.666647816129756</v>
      </c>
      <c r="F19" s="16">
        <f t="shared" si="1"/>
        <v>5.6333521838702447</v>
      </c>
      <c r="G19" s="16">
        <f t="shared" si="2"/>
        <v>356.22840317866468</v>
      </c>
      <c r="H19" s="16">
        <f t="shared" si="3"/>
        <v>24.64792681221909</v>
      </c>
      <c r="I19" s="16">
        <f t="shared" si="4"/>
        <v>2.5753161798158803</v>
      </c>
      <c r="J19" s="32">
        <f t="shared" si="5"/>
        <v>36.459381495535276</v>
      </c>
      <c r="K19" s="16">
        <v>163</v>
      </c>
      <c r="L19" s="16">
        <f t="shared" si="8"/>
        <v>57.838412325401627</v>
      </c>
      <c r="M19" s="16">
        <f t="shared" si="6"/>
        <v>88.861587674598354</v>
      </c>
      <c r="N19" s="16">
        <f t="shared" si="7"/>
        <v>4.0236557501109695</v>
      </c>
      <c r="O19" s="22"/>
      <c r="P19" s="22"/>
      <c r="Q19" s="22"/>
      <c r="R19" s="22"/>
      <c r="S19" s="22"/>
      <c r="T19" s="22"/>
    </row>
    <row r="20" spans="1:21">
      <c r="A20" s="16">
        <v>2</v>
      </c>
      <c r="B20" s="31">
        <v>0.65565645525841276</v>
      </c>
      <c r="C20" s="22"/>
      <c r="D20" s="20"/>
      <c r="E20" s="21">
        <f t="shared" si="0"/>
        <v>3.2023949660967617</v>
      </c>
      <c r="F20" s="16">
        <f t="shared" si="1"/>
        <v>6.097605033903239</v>
      </c>
      <c r="G20" s="16">
        <f t="shared" si="2"/>
        <v>358.38992451268928</v>
      </c>
      <c r="H20" s="16">
        <f t="shared" si="3"/>
        <v>28.178153841714629</v>
      </c>
      <c r="I20" s="16">
        <f t="shared" si="4"/>
        <v>2.5393656962816884</v>
      </c>
      <c r="J20" s="32">
        <f t="shared" si="5"/>
        <v>22.57530591340883</v>
      </c>
      <c r="K20" s="16">
        <v>163</v>
      </c>
      <c r="L20" s="16">
        <f t="shared" si="8"/>
        <v>50.51519801359084</v>
      </c>
      <c r="M20" s="16">
        <f t="shared" si="6"/>
        <v>96.184801986409141</v>
      </c>
      <c r="N20" s="16">
        <f t="shared" si="7"/>
        <v>6.4982508127549252</v>
      </c>
      <c r="O20" s="22"/>
      <c r="P20" s="22"/>
      <c r="Q20" s="22"/>
      <c r="R20" s="22"/>
      <c r="S20" s="22"/>
      <c r="T20" s="22"/>
    </row>
    <row r="21" spans="1:21">
      <c r="A21" s="16">
        <v>2.25</v>
      </c>
      <c r="B21" s="31">
        <v>0.68467459478395443</v>
      </c>
      <c r="C21" s="22"/>
      <c r="D21" s="20"/>
      <c r="E21" s="21">
        <f t="shared" si="0"/>
        <v>2.9325262685092239</v>
      </c>
      <c r="F21" s="16">
        <f t="shared" si="1"/>
        <v>6.3674737314907768</v>
      </c>
      <c r="G21" s="16">
        <f t="shared" si="2"/>
        <v>359.64640995414521</v>
      </c>
      <c r="H21" s="16">
        <f t="shared" si="3"/>
        <v>30.435708117045252</v>
      </c>
      <c r="I21" s="16">
        <f t="shared" si="4"/>
        <v>2.5188945195714019</v>
      </c>
      <c r="J21" s="32">
        <f t="shared" si="5"/>
        <v>12.315566994889302</v>
      </c>
      <c r="K21" s="16">
        <v>163</v>
      </c>
      <c r="L21" s="16">
        <f t="shared" si="8"/>
        <v>46.258236945193879</v>
      </c>
      <c r="M21" s="16">
        <f t="shared" si="6"/>
        <v>100.4417630548061</v>
      </c>
      <c r="N21" s="16">
        <f t="shared" si="7"/>
        <v>11.911753641620995</v>
      </c>
      <c r="O21" s="22"/>
      <c r="P21" s="22"/>
      <c r="Q21" s="22"/>
      <c r="R21" s="22"/>
      <c r="S21" s="22"/>
      <c r="T21" s="22"/>
    </row>
    <row r="22" spans="1:21">
      <c r="A22" s="16">
        <v>2.5</v>
      </c>
      <c r="B22" s="31">
        <v>0.69988601506264603</v>
      </c>
      <c r="C22" s="22"/>
      <c r="D22" s="20"/>
      <c r="E22" s="21">
        <f t="shared" si="0"/>
        <v>2.7910600599173923</v>
      </c>
      <c r="F22" s="16">
        <f t="shared" si="1"/>
        <v>6.5089399400826089</v>
      </c>
      <c r="G22" s="16">
        <f t="shared" si="2"/>
        <v>360.30506445221255</v>
      </c>
      <c r="H22" s="16">
        <f t="shared" si="3"/>
        <v>31.683686775026821</v>
      </c>
      <c r="I22" s="16">
        <f t="shared" si="4"/>
        <v>2.5082860319043467</v>
      </c>
      <c r="J22" s="32">
        <f t="shared" si="5"/>
        <v>6.212692637252875</v>
      </c>
      <c r="K22" s="16">
        <v>163</v>
      </c>
      <c r="L22" s="16">
        <f t="shared" si="8"/>
        <v>44.026721590309826</v>
      </c>
      <c r="M22" s="16">
        <f t="shared" si="6"/>
        <v>102.67327840969017</v>
      </c>
      <c r="N22" s="16">
        <f t="shared" si="7"/>
        <v>23.612949902003798</v>
      </c>
      <c r="O22" s="22"/>
      <c r="P22" s="22"/>
      <c r="Q22" s="22"/>
      <c r="R22" s="22"/>
      <c r="S22" s="22"/>
      <c r="T22" s="22"/>
    </row>
    <row r="23" spans="1:21">
      <c r="A23" s="16">
        <v>2.75</v>
      </c>
      <c r="B23" s="31">
        <v>0.70739407002783694</v>
      </c>
      <c r="C23" s="22"/>
      <c r="D23" s="20"/>
      <c r="E23" s="21">
        <f t="shared" si="0"/>
        <v>2.7212351487411168</v>
      </c>
      <c r="F23" s="16">
        <f t="shared" si="1"/>
        <v>6.5787648512588834</v>
      </c>
      <c r="G23" s="16">
        <f t="shared" si="2"/>
        <v>360.63016323220535</v>
      </c>
      <c r="H23" s="16">
        <f t="shared" si="3"/>
        <v>32.316649057377788</v>
      </c>
      <c r="I23" s="16">
        <f t="shared" si="4"/>
        <v>2.5030805970413366</v>
      </c>
      <c r="J23" s="32">
        <f t="shared" si="5"/>
        <v>3.0044097443220283</v>
      </c>
      <c r="K23" s="16">
        <v>163</v>
      </c>
      <c r="L23" s="16">
        <f t="shared" si="8"/>
        <v>42.925289926916321</v>
      </c>
      <c r="M23" s="16">
        <f t="shared" si="6"/>
        <v>103.77471007308367</v>
      </c>
      <c r="N23" s="16">
        <f t="shared" si="7"/>
        <v>48.828226668231679</v>
      </c>
      <c r="O23" s="22"/>
      <c r="P23" s="22"/>
      <c r="Q23" s="22"/>
      <c r="R23" s="22"/>
      <c r="S23" s="22"/>
      <c r="T23" s="22"/>
    </row>
    <row r="24" spans="1:21">
      <c r="A24" s="16">
        <v>3</v>
      </c>
      <c r="B24" s="31">
        <v>0.71098526135130802</v>
      </c>
      <c r="C24" s="22"/>
      <c r="D24" s="20"/>
      <c r="E24" s="21">
        <f t="shared" si="0"/>
        <v>2.6878370694328355</v>
      </c>
      <c r="F24" s="16">
        <f t="shared" si="1"/>
        <v>6.6121629305671652</v>
      </c>
      <c r="G24" s="16">
        <f t="shared" si="2"/>
        <v>360.78566181651161</v>
      </c>
      <c r="H24" s="16">
        <f t="shared" si="3"/>
        <v>32.623446423938773</v>
      </c>
      <c r="I24" s="16">
        <f t="shared" si="4"/>
        <v>2.500597906700154</v>
      </c>
      <c r="J24" s="32">
        <f t="shared" si="5"/>
        <v>1.422522512346857</v>
      </c>
      <c r="K24" s="16">
        <v>163</v>
      </c>
      <c r="L24" s="16">
        <f t="shared" si="8"/>
        <v>42.398462159763113</v>
      </c>
      <c r="M24" s="16">
        <f t="shared" si="6"/>
        <v>104.30153784023688</v>
      </c>
      <c r="N24" s="16">
        <f t="shared" si="7"/>
        <v>103.12666318227643</v>
      </c>
      <c r="O24" s="22"/>
      <c r="P24" s="22"/>
      <c r="Q24" s="22"/>
      <c r="R24" s="22"/>
      <c r="S24" s="22"/>
      <c r="T24" s="22"/>
    </row>
    <row r="25" spans="1:21">
      <c r="A25" s="16">
        <v>3.25</v>
      </c>
      <c r="B25" s="31">
        <v>0.71267662160207712</v>
      </c>
      <c r="C25" s="22"/>
      <c r="D25" s="20"/>
      <c r="E25" s="21">
        <f t="shared" si="0"/>
        <v>2.6721074191006831</v>
      </c>
      <c r="F25" s="16">
        <f t="shared" si="1"/>
        <v>6.6278925808993172</v>
      </c>
      <c r="G25" s="16">
        <f t="shared" si="2"/>
        <v>360.85889771536995</v>
      </c>
      <c r="H25" s="16">
        <f t="shared" si="3"/>
        <v>32.768855009258786</v>
      </c>
      <c r="I25" s="16">
        <f t="shared" si="4"/>
        <v>2.4994302159531512</v>
      </c>
      <c r="J25" s="32">
        <f t="shared" si="5"/>
        <v>0.66671558943875175</v>
      </c>
      <c r="K25" s="16">
        <v>163</v>
      </c>
      <c r="L25" s="16">
        <f t="shared" si="8"/>
        <v>42.15033961097528</v>
      </c>
      <c r="M25" s="16">
        <f t="shared" si="6"/>
        <v>104.54966038902471</v>
      </c>
      <c r="N25" s="16">
        <f t="shared" si="7"/>
        <v>220.03385300093794</v>
      </c>
      <c r="O25" s="22"/>
      <c r="P25" s="22"/>
      <c r="Q25" s="22"/>
      <c r="R25" s="22"/>
      <c r="S25" s="22"/>
      <c r="T25" s="22"/>
    </row>
    <row r="26" spans="1:21">
      <c r="A26" s="16">
        <v>3.5</v>
      </c>
      <c r="B26" s="31">
        <v>0.71346735192814947</v>
      </c>
      <c r="C26" s="22"/>
      <c r="D26" s="20"/>
      <c r="E26" s="21">
        <f t="shared" si="0"/>
        <v>2.66475362706821</v>
      </c>
      <c r="F26" s="16">
        <f t="shared" si="1"/>
        <v>6.6352463729317908</v>
      </c>
      <c r="G26" s="16">
        <f t="shared" si="2"/>
        <v>360.89313633848889</v>
      </c>
      <c r="H26" s="16">
        <f t="shared" si="3"/>
        <v>32.837037011975802</v>
      </c>
      <c r="I26" s="16">
        <f t="shared" si="4"/>
        <v>2.4988846566929706</v>
      </c>
      <c r="J26" s="32">
        <f t="shared" si="5"/>
        <v>0.31098174606650864</v>
      </c>
      <c r="K26" s="16">
        <v>163</v>
      </c>
      <c r="L26" s="16">
        <f t="shared" si="8"/>
        <v>42.034339472140466</v>
      </c>
      <c r="M26" s="16">
        <f t="shared" si="6"/>
        <v>104.66566052785952</v>
      </c>
      <c r="N26" s="16">
        <f t="shared" si="7"/>
        <v>471.73186804548249</v>
      </c>
      <c r="O26" s="22"/>
      <c r="P26" s="22"/>
      <c r="Q26" s="22"/>
      <c r="R26" s="22"/>
      <c r="S26" s="22"/>
      <c r="T26" s="22"/>
    </row>
    <row r="27" spans="1:21">
      <c r="A27" s="16">
        <v>3.75</v>
      </c>
      <c r="B27" s="31">
        <v>0.71383574582393328</v>
      </c>
      <c r="C27" s="22"/>
      <c r="D27" s="20"/>
      <c r="E27" s="21">
        <f t="shared" si="0"/>
        <v>2.6613275638374208</v>
      </c>
      <c r="F27" s="16">
        <f t="shared" si="1"/>
        <v>6.6386724361625795</v>
      </c>
      <c r="G27" s="16">
        <f t="shared" si="2"/>
        <v>360.90908779417629</v>
      </c>
      <c r="H27" s="16">
        <f t="shared" si="3"/>
        <v>32.868846371179337</v>
      </c>
      <c r="I27" s="16">
        <f t="shared" si="4"/>
        <v>2.4986305617173059</v>
      </c>
      <c r="J27" s="32">
        <f t="shared" si="5"/>
        <v>0.14472783457605368</v>
      </c>
      <c r="K27" s="16">
        <v>163</v>
      </c>
      <c r="L27" s="16">
        <f t="shared" si="8"/>
        <v>41.980296087628986</v>
      </c>
      <c r="M27" s="16">
        <f t="shared" si="6"/>
        <v>104.719703912371</v>
      </c>
      <c r="N27" s="16">
        <f t="shared" si="7"/>
        <v>1013.626718244789</v>
      </c>
      <c r="O27" s="22"/>
      <c r="P27" s="22"/>
      <c r="Q27" s="22"/>
      <c r="R27" s="22"/>
      <c r="S27" s="22"/>
      <c r="T27" s="22"/>
    </row>
    <row r="28" spans="1:21">
      <c r="A28" s="16">
        <v>4</v>
      </c>
      <c r="B28" s="31">
        <v>0.71400709879542335</v>
      </c>
      <c r="C28" s="22"/>
      <c r="D28" s="20"/>
      <c r="E28" s="21">
        <f t="shared" si="0"/>
        <v>2.6597339812025629</v>
      </c>
      <c r="F28" s="16">
        <f t="shared" si="1"/>
        <v>6.6402660187974378</v>
      </c>
      <c r="G28" s="16">
        <f t="shared" si="2"/>
        <v>360.91650737784181</v>
      </c>
      <c r="H28" s="16">
        <f t="shared" si="3"/>
        <v>32.883651562906458</v>
      </c>
      <c r="I28" s="16">
        <f t="shared" si="4"/>
        <v>2.4985123896543704</v>
      </c>
      <c r="J28" s="32">
        <f t="shared" si="5"/>
        <v>6.72842952806504E-2</v>
      </c>
      <c r="K28" s="16">
        <v>163</v>
      </c>
      <c r="L28" s="16">
        <f t="shared" si="8"/>
        <v>41.955158606711393</v>
      </c>
      <c r="M28" s="16">
        <f t="shared" si="6"/>
        <v>104.7448413932886</v>
      </c>
      <c r="N28" s="16">
        <f t="shared" si="7"/>
        <v>2180.3007579717928</v>
      </c>
      <c r="O28" s="22"/>
      <c r="P28" s="22"/>
      <c r="Q28" s="22"/>
      <c r="R28" s="22"/>
      <c r="S28" s="22"/>
      <c r="T28" s="22"/>
    </row>
    <row r="29" spans="1:21">
      <c r="A29" s="16">
        <v>4.25</v>
      </c>
      <c r="B29" s="31">
        <v>0.71408674086826407</v>
      </c>
      <c r="C29" s="22"/>
      <c r="D29" s="20"/>
      <c r="E29" s="21">
        <f t="shared" si="0"/>
        <v>2.6589933099251444</v>
      </c>
      <c r="F29" s="16">
        <f t="shared" si="1"/>
        <v>6.6410066900748568</v>
      </c>
      <c r="G29" s="16">
        <f t="shared" si="2"/>
        <v>360.91995587959582</v>
      </c>
      <c r="H29" s="16">
        <f t="shared" si="3"/>
        <v>32.890534837689586</v>
      </c>
      <c r="I29" s="16">
        <f t="shared" si="4"/>
        <v>2.4984574687587737</v>
      </c>
      <c r="J29" s="32">
        <f t="shared" si="5"/>
        <v>3.1265358247543229E-2</v>
      </c>
      <c r="K29" s="16">
        <v>163</v>
      </c>
      <c r="L29" s="16">
        <f t="shared" si="8"/>
        <v>41.943475114625656</v>
      </c>
      <c r="M29" s="16">
        <f t="shared" si="6"/>
        <v>104.75652488537433</v>
      </c>
      <c r="N29" s="16">
        <f t="shared" si="7"/>
        <v>4692.0940050807631</v>
      </c>
      <c r="O29" s="22"/>
      <c r="P29" s="22"/>
      <c r="Q29" s="22"/>
      <c r="R29" s="22"/>
      <c r="S29" s="22"/>
      <c r="T29" s="22"/>
    </row>
    <row r="30" spans="1:21">
      <c r="A30" s="16">
        <v>4.5</v>
      </c>
      <c r="B30" s="31">
        <v>0.71412374419584346</v>
      </c>
      <c r="C30" s="22"/>
      <c r="D30" s="20"/>
      <c r="E30" s="21">
        <f t="shared" si="0"/>
        <v>2.6586491789786559</v>
      </c>
      <c r="F30" s="16">
        <f t="shared" si="1"/>
        <v>6.6413508210213443</v>
      </c>
      <c r="G30" s="16">
        <f t="shared" si="2"/>
        <v>360.92155812368003</v>
      </c>
      <c r="H30" s="16">
        <f t="shared" si="3"/>
        <v>32.893733392665339</v>
      </c>
      <c r="I30" s="16">
        <f t="shared" si="4"/>
        <v>2.4984319521610061</v>
      </c>
      <c r="J30" s="32">
        <f t="shared" si="5"/>
        <v>1.4524948107661901E-2</v>
      </c>
      <c r="K30" s="16">
        <v>163</v>
      </c>
      <c r="L30" s="16">
        <f t="shared" si="8"/>
        <v>41.938046726469764</v>
      </c>
      <c r="M30" s="16">
        <f t="shared" si="6"/>
        <v>104.76195327353022</v>
      </c>
      <c r="N30" s="16">
        <f t="shared" si="7"/>
        <v>10099.863965959081</v>
      </c>
      <c r="O30" s="22"/>
      <c r="P30" s="22"/>
      <c r="Q30" s="22"/>
      <c r="R30" s="22"/>
      <c r="S30" s="22"/>
      <c r="T30" s="22"/>
    </row>
    <row r="31" spans="1:21">
      <c r="A31" s="16">
        <v>4.75</v>
      </c>
      <c r="B31" s="31">
        <v>0.71414093388572286</v>
      </c>
      <c r="C31" s="22"/>
      <c r="D31" s="20"/>
      <c r="E31" s="21">
        <f t="shared" si="0"/>
        <v>2.6584893148627775</v>
      </c>
      <c r="F31" s="16">
        <f t="shared" si="1"/>
        <v>6.6415106851372236</v>
      </c>
      <c r="G31" s="16">
        <f t="shared" si="2"/>
        <v>360.9223024372518</v>
      </c>
      <c r="H31" s="16">
        <f t="shared" si="3"/>
        <v>32.895219359726418</v>
      </c>
      <c r="I31" s="16">
        <f t="shared" si="4"/>
        <v>2.4984200987332446</v>
      </c>
      <c r="J31" s="32">
        <f t="shared" si="5"/>
        <v>6.7471441974047966E-3</v>
      </c>
      <c r="K31" s="16">
        <v>163</v>
      </c>
      <c r="L31" s="16">
        <f t="shared" si="8"/>
        <v>41.935524998964453</v>
      </c>
      <c r="M31" s="16">
        <f t="shared" si="6"/>
        <v>104.76447500103554</v>
      </c>
      <c r="N31" s="16">
        <f t="shared" si="7"/>
        <v>21742.53220442899</v>
      </c>
      <c r="O31" s="22"/>
      <c r="P31" s="22"/>
      <c r="Q31" s="22"/>
      <c r="R31" s="22"/>
      <c r="S31" s="22"/>
      <c r="T31" s="22"/>
    </row>
    <row r="32" spans="1:21">
      <c r="A32" s="16">
        <v>5</v>
      </c>
      <c r="B32" s="31">
        <v>0.71414891865427355</v>
      </c>
      <c r="C32" s="22"/>
      <c r="D32" s="20"/>
      <c r="E32" s="21">
        <f t="shared" si="0"/>
        <v>2.6584150565152562</v>
      </c>
      <c r="F32" s="16">
        <f t="shared" si="1"/>
        <v>6.6415849434847445</v>
      </c>
      <c r="G32" s="16">
        <f t="shared" si="2"/>
        <v>360.92264817773003</v>
      </c>
      <c r="H32" s="16">
        <f t="shared" si="3"/>
        <v>32.895909625798161</v>
      </c>
      <c r="I32" s="16">
        <f t="shared" si="4"/>
        <v>2.4984145927431305</v>
      </c>
      <c r="J32" s="32">
        <f t="shared" si="5"/>
        <v>3.1340370600823134E-3</v>
      </c>
      <c r="K32" s="16">
        <v>163</v>
      </c>
      <c r="L32" s="22">
        <f t="shared" si="8"/>
        <v>41.93435363341807</v>
      </c>
      <c r="M32" s="16">
        <f t="shared" si="6"/>
        <v>104.76564636658192</v>
      </c>
      <c r="N32" s="16">
        <f t="shared" si="7"/>
        <v>46808.636014070304</v>
      </c>
      <c r="O32" s="22"/>
      <c r="P32" s="22"/>
      <c r="Q32" s="22"/>
      <c r="R32" s="22"/>
      <c r="S32" s="22"/>
      <c r="T32" s="22"/>
      <c r="U32" s="22"/>
    </row>
    <row r="33" spans="1:17">
      <c r="A33" s="16"/>
      <c r="B33" s="19"/>
      <c r="C33" s="22"/>
      <c r="D33" s="20"/>
      <c r="E33" s="19"/>
      <c r="F33" s="21"/>
      <c r="G33" s="31"/>
      <c r="L33" s="25"/>
      <c r="P33" s="22"/>
      <c r="Q33" s="22"/>
    </row>
    <row r="34" spans="1:17">
      <c r="A34" s="16"/>
      <c r="B34" s="19"/>
      <c r="C34" s="22"/>
      <c r="D34" s="20"/>
      <c r="E34" s="23"/>
      <c r="F34" s="21"/>
      <c r="G34" s="31"/>
      <c r="K34" s="25"/>
    </row>
    <row r="35" spans="1:17">
      <c r="A35" s="16"/>
      <c r="B35" s="19"/>
      <c r="C35" s="22"/>
      <c r="D35" s="20"/>
      <c r="E35" s="23"/>
      <c r="F35" s="21"/>
      <c r="G35" s="31"/>
      <c r="K35" s="25"/>
    </row>
    <row r="36" spans="1:17">
      <c r="A36" s="16"/>
      <c r="B36" s="19"/>
      <c r="C36" s="22"/>
      <c r="D36" s="20"/>
      <c r="E36" s="23"/>
      <c r="F36" s="21"/>
      <c r="G36" s="31"/>
      <c r="K36" s="25"/>
    </row>
    <row r="37" spans="1:17">
      <c r="A37" s="16" t="s">
        <v>35</v>
      </c>
      <c r="B37" s="19"/>
      <c r="C37" s="22"/>
      <c r="D37" s="20"/>
      <c r="E37" s="23"/>
      <c r="F37" s="21"/>
      <c r="G37" s="31"/>
      <c r="K37" s="25"/>
    </row>
    <row r="38" spans="1:17">
      <c r="A38" s="16" t="s">
        <v>36</v>
      </c>
      <c r="B38" s="16">
        <f>11*(3.14/4)*0.7^2</f>
        <v>4.2311499999999995</v>
      </c>
      <c r="C38" s="22" t="s">
        <v>37</v>
      </c>
      <c r="D38" s="20"/>
      <c r="E38" s="23"/>
      <c r="F38" s="21"/>
      <c r="G38" s="31"/>
      <c r="K38" s="25"/>
    </row>
    <row r="39" spans="1:17">
      <c r="A39" s="16"/>
      <c r="B39" s="19"/>
      <c r="C39" s="22"/>
      <c r="D39" s="20"/>
      <c r="E39" s="23"/>
      <c r="F39" s="21"/>
      <c r="G39" s="31"/>
      <c r="K39" s="25"/>
    </row>
    <row r="40" spans="1:17">
      <c r="A40" s="16"/>
      <c r="B40" s="3" t="s">
        <v>42</v>
      </c>
      <c r="C40" s="19" t="s">
        <v>38</v>
      </c>
      <c r="D40" s="22"/>
      <c r="E40" s="23" t="s">
        <v>44</v>
      </c>
      <c r="F40" s="21" t="s">
        <v>46</v>
      </c>
      <c r="H40" s="3" t="s">
        <v>47</v>
      </c>
      <c r="I40" s="3" t="s">
        <v>48</v>
      </c>
      <c r="K40" s="25"/>
    </row>
    <row r="41" spans="1:17">
      <c r="A41" s="16" t="s">
        <v>41</v>
      </c>
      <c r="B41" s="3" t="s">
        <v>43</v>
      </c>
      <c r="C41" s="19" t="s">
        <v>39</v>
      </c>
      <c r="D41" s="22" t="s">
        <v>40</v>
      </c>
      <c r="E41" s="23" t="s">
        <v>45</v>
      </c>
      <c r="F41" s="21"/>
      <c r="I41" s="3" t="s">
        <v>49</v>
      </c>
      <c r="K41" s="25"/>
    </row>
    <row r="42" spans="1:17">
      <c r="A42" s="33">
        <v>0</v>
      </c>
      <c r="B42" s="3">
        <f>$B$38*A42/100</f>
        <v>0</v>
      </c>
      <c r="C42" s="19">
        <v>56.85</v>
      </c>
      <c r="D42" s="22">
        <f>C42+273.15</f>
        <v>330</v>
      </c>
      <c r="E42" s="23">
        <v>146.69999999999999</v>
      </c>
      <c r="F42" s="21">
        <f>($E$42-E42)/$E$42</f>
        <v>0</v>
      </c>
      <c r="G42" s="3">
        <v>0</v>
      </c>
      <c r="H42" s="3">
        <f>$B$38*G42/100</f>
        <v>0</v>
      </c>
      <c r="I42" s="3">
        <v>34.4</v>
      </c>
      <c r="K42" s="25"/>
    </row>
    <row r="43" spans="1:17">
      <c r="A43" s="33">
        <v>20</v>
      </c>
      <c r="B43" s="3">
        <f t="shared" ref="B43:B46" si="9">$B$38*A43/100</f>
        <v>0.84622999999999993</v>
      </c>
      <c r="C43" s="19">
        <v>66.819999999999993</v>
      </c>
      <c r="D43" s="22">
        <f t="shared" ref="D43:D47" si="10">C43+273.15</f>
        <v>339.96999999999997</v>
      </c>
      <c r="E43" s="23">
        <v>112.5</v>
      </c>
      <c r="F43" s="21">
        <f t="shared" ref="F43:F47" si="11">($E$42-E43)/$E$42</f>
        <v>0.23312883435582815</v>
      </c>
      <c r="G43" s="3">
        <v>10</v>
      </c>
      <c r="H43" s="3">
        <f t="shared" ref="H43:H52" si="12">$B$38*G43/100</f>
        <v>0.42311499999999996</v>
      </c>
      <c r="I43" s="3">
        <v>40.46</v>
      </c>
      <c r="K43" s="26"/>
      <c r="M43" s="26"/>
    </row>
    <row r="44" spans="1:17">
      <c r="A44" s="33">
        <v>40</v>
      </c>
      <c r="B44" s="3">
        <f t="shared" si="9"/>
        <v>1.6924599999999999</v>
      </c>
      <c r="C44" s="19">
        <v>77.8</v>
      </c>
      <c r="D44" s="22">
        <f t="shared" si="10"/>
        <v>350.95</v>
      </c>
      <c r="E44" s="23">
        <v>73.3</v>
      </c>
      <c r="F44" s="21">
        <f t="shared" si="11"/>
        <v>0.5003408316291752</v>
      </c>
      <c r="G44" s="3">
        <v>20</v>
      </c>
      <c r="H44" s="3">
        <f t="shared" si="12"/>
        <v>0.84622999999999993</v>
      </c>
      <c r="I44" s="3">
        <v>45.99</v>
      </c>
      <c r="K44" s="25"/>
    </row>
    <row r="45" spans="1:17">
      <c r="A45" s="33">
        <v>60</v>
      </c>
      <c r="B45" s="3">
        <f t="shared" si="9"/>
        <v>2.5386899999999999</v>
      </c>
      <c r="C45" s="19">
        <v>84.17</v>
      </c>
      <c r="D45" s="22">
        <f t="shared" si="10"/>
        <v>357.32</v>
      </c>
      <c r="E45" s="23">
        <v>49.5</v>
      </c>
      <c r="F45" s="21">
        <f t="shared" si="11"/>
        <v>0.66257668711656437</v>
      </c>
      <c r="G45" s="3">
        <v>30</v>
      </c>
      <c r="H45" s="3">
        <f t="shared" si="12"/>
        <v>1.2693449999999999</v>
      </c>
      <c r="I45" s="3">
        <v>47.7</v>
      </c>
      <c r="K45" s="25"/>
    </row>
    <row r="46" spans="1:17">
      <c r="A46" s="33">
        <v>80</v>
      </c>
      <c r="B46" s="3">
        <f t="shared" si="9"/>
        <v>3.3849199999999997</v>
      </c>
      <c r="C46" s="19">
        <v>85.86</v>
      </c>
      <c r="D46" s="22">
        <f t="shared" si="10"/>
        <v>359.01</v>
      </c>
      <c r="E46" s="23">
        <v>43</v>
      </c>
      <c r="F46" s="21">
        <f t="shared" si="11"/>
        <v>0.70688479890933875</v>
      </c>
      <c r="G46" s="3">
        <v>40</v>
      </c>
      <c r="H46" s="3">
        <f t="shared" si="12"/>
        <v>1.6924599999999999</v>
      </c>
      <c r="I46" s="3">
        <v>41.36</v>
      </c>
      <c r="K46" s="25"/>
    </row>
    <row r="47" spans="1:17">
      <c r="A47" s="33">
        <v>100</v>
      </c>
      <c r="B47" s="3">
        <f>$B$38*A47/100</f>
        <v>4.2311499999999995</v>
      </c>
      <c r="C47" s="19">
        <v>86.16</v>
      </c>
      <c r="D47" s="22">
        <f t="shared" si="10"/>
        <v>359.30999999999995</v>
      </c>
      <c r="E47" s="23">
        <v>41.86</v>
      </c>
      <c r="F47" s="21">
        <f t="shared" si="11"/>
        <v>0.71465576005453302</v>
      </c>
      <c r="G47" s="3">
        <v>50</v>
      </c>
      <c r="H47" s="3">
        <f t="shared" si="12"/>
        <v>2.1155749999999998</v>
      </c>
      <c r="I47" s="3">
        <v>28.02</v>
      </c>
      <c r="K47" s="25"/>
    </row>
    <row r="48" spans="1:17">
      <c r="A48" s="16"/>
      <c r="B48" s="19"/>
      <c r="C48" s="20"/>
      <c r="D48" s="20"/>
      <c r="E48" s="23"/>
      <c r="G48" s="3">
        <v>60</v>
      </c>
      <c r="H48" s="3">
        <f t="shared" si="12"/>
        <v>2.5386899999999999</v>
      </c>
      <c r="I48" s="3">
        <v>15.05</v>
      </c>
      <c r="K48" s="25"/>
    </row>
    <row r="49" spans="1:11">
      <c r="A49" s="16"/>
      <c r="B49" s="19"/>
      <c r="C49" s="20"/>
      <c r="D49" s="20"/>
      <c r="E49" s="23"/>
      <c r="G49" s="3">
        <v>70</v>
      </c>
      <c r="H49" s="3">
        <f t="shared" si="12"/>
        <v>2.9618049999999996</v>
      </c>
      <c r="I49" s="3">
        <v>6.94</v>
      </c>
      <c r="K49" s="25"/>
    </row>
    <row r="50" spans="1:11">
      <c r="A50" s="16"/>
      <c r="B50" s="19"/>
      <c r="C50" s="20"/>
      <c r="D50" s="20"/>
      <c r="E50" s="23"/>
      <c r="G50" s="3">
        <v>80</v>
      </c>
      <c r="H50" s="3">
        <f t="shared" si="12"/>
        <v>3.3849199999999997</v>
      </c>
      <c r="I50" s="3">
        <v>2.96</v>
      </c>
      <c r="K50" s="25"/>
    </row>
    <row r="51" spans="1:11">
      <c r="A51" s="16"/>
      <c r="B51" s="19"/>
      <c r="C51" s="20"/>
      <c r="D51" s="20"/>
      <c r="E51" s="23"/>
      <c r="G51" s="3">
        <v>90</v>
      </c>
      <c r="H51" s="3">
        <f t="shared" si="12"/>
        <v>3.8080349999999998</v>
      </c>
      <c r="I51" s="3">
        <v>1.21</v>
      </c>
      <c r="K51" s="25"/>
    </row>
    <row r="52" spans="1:11">
      <c r="A52" s="16"/>
      <c r="B52" s="19"/>
      <c r="C52" s="20"/>
      <c r="D52" s="20"/>
      <c r="E52" s="23"/>
      <c r="G52" s="3">
        <v>100</v>
      </c>
      <c r="H52" s="3">
        <f t="shared" si="12"/>
        <v>4.2311499999999995</v>
      </c>
      <c r="I52" s="3">
        <v>0.49</v>
      </c>
      <c r="K52" s="25"/>
    </row>
    <row r="53" spans="1:11">
      <c r="A53" s="16"/>
      <c r="B53" s="19"/>
      <c r="C53" s="20"/>
      <c r="D53" s="20"/>
      <c r="E53" s="23"/>
      <c r="K53" s="25"/>
    </row>
    <row r="54" spans="1:11">
      <c r="A54" s="16"/>
      <c r="B54" s="19"/>
      <c r="C54" s="20"/>
      <c r="D54" s="20"/>
      <c r="E54" s="23"/>
      <c r="K54" s="25"/>
    </row>
    <row r="55" spans="1:11">
      <c r="A55" s="16"/>
      <c r="B55" s="19"/>
      <c r="C55" s="20"/>
      <c r="D55" s="20"/>
      <c r="E55" s="23"/>
      <c r="K55" s="25"/>
    </row>
    <row r="56" spans="1:11">
      <c r="A56" s="16"/>
      <c r="B56" s="19"/>
      <c r="C56" s="20"/>
      <c r="D56" s="20"/>
      <c r="E56" s="23"/>
      <c r="K56" s="25"/>
    </row>
    <row r="57" spans="1:11">
      <c r="A57" s="16"/>
      <c r="B57" s="19"/>
      <c r="C57" s="20"/>
      <c r="D57" s="20"/>
      <c r="E57" s="23"/>
      <c r="K57" s="25"/>
    </row>
    <row r="58" spans="1:11">
      <c r="A58" s="16"/>
      <c r="B58" s="19"/>
      <c r="C58" s="20"/>
      <c r="D58" s="20"/>
      <c r="E58" s="23"/>
      <c r="K58" s="25"/>
    </row>
    <row r="59" spans="1:11">
      <c r="A59" s="16"/>
      <c r="B59" s="19"/>
      <c r="C59" s="20"/>
      <c r="D59" s="20"/>
      <c r="E59" s="23"/>
      <c r="K59" s="25"/>
    </row>
    <row r="60" spans="1:11">
      <c r="A60" s="16"/>
      <c r="B60" s="19"/>
      <c r="C60" s="20"/>
      <c r="D60" s="20"/>
      <c r="E60" s="23"/>
      <c r="K60" s="25"/>
    </row>
    <row r="61" spans="1:11">
      <c r="A61" s="16"/>
      <c r="B61" s="19"/>
      <c r="C61" s="20"/>
      <c r="D61" s="20"/>
      <c r="E61" s="23"/>
      <c r="K61" s="25"/>
    </row>
    <row r="62" spans="1:11">
      <c r="A62" s="16"/>
      <c r="B62" s="19"/>
      <c r="C62" s="20"/>
      <c r="D62" s="20"/>
      <c r="E62" s="23"/>
      <c r="K62" s="25"/>
    </row>
    <row r="63" spans="1:11">
      <c r="A63" s="16"/>
      <c r="B63" s="19"/>
      <c r="C63" s="20"/>
      <c r="D63" s="20"/>
      <c r="K63" s="25"/>
    </row>
    <row r="64" spans="1:11">
      <c r="A64" s="16"/>
      <c r="B64" s="19"/>
      <c r="C64" s="20"/>
      <c r="D64" s="20"/>
      <c r="K64" s="25"/>
    </row>
    <row r="65" spans="1:11">
      <c r="A65" s="16"/>
      <c r="B65" s="19"/>
      <c r="C65" s="20"/>
      <c r="D65" s="20"/>
      <c r="K65" s="25"/>
    </row>
    <row r="66" spans="1:11">
      <c r="A66" s="16"/>
      <c r="B66" s="19"/>
      <c r="C66" s="20"/>
      <c r="D66" s="20"/>
      <c r="K66" s="25"/>
    </row>
    <row r="67" spans="1:11">
      <c r="A67" s="16"/>
      <c r="B67" s="19"/>
      <c r="C67" s="20"/>
      <c r="D67" s="20"/>
      <c r="K67" s="25"/>
    </row>
    <row r="68" spans="1:11">
      <c r="A68" s="16"/>
      <c r="B68" s="19"/>
      <c r="C68" s="20"/>
      <c r="D68" s="20"/>
      <c r="K68" s="25"/>
    </row>
    <row r="69" spans="1:11">
      <c r="A69" s="16"/>
      <c r="B69" s="19"/>
      <c r="C69" s="20"/>
      <c r="D69" s="20"/>
      <c r="K69" s="25"/>
    </row>
    <row r="70" spans="1:11">
      <c r="A70" s="16"/>
      <c r="B70" s="19"/>
      <c r="C70" s="20"/>
      <c r="D70" s="20"/>
      <c r="K70" s="25"/>
    </row>
    <row r="71" spans="1:11">
      <c r="A71" s="16"/>
      <c r="B71" s="19"/>
      <c r="C71" s="20"/>
      <c r="D71" s="20"/>
      <c r="K71" s="25"/>
    </row>
    <row r="72" spans="1:11">
      <c r="A72" s="16"/>
      <c r="B72" s="19"/>
      <c r="C72" s="20"/>
      <c r="D72" s="20"/>
      <c r="K72" s="25"/>
    </row>
    <row r="73" spans="1:11">
      <c r="A73" s="16"/>
      <c r="B73" s="19"/>
      <c r="C73" s="20"/>
      <c r="D73" s="20"/>
      <c r="K73" s="25"/>
    </row>
    <row r="74" spans="1:11">
      <c r="A74" s="16"/>
      <c r="B74" s="19"/>
      <c r="C74" s="20"/>
      <c r="D74" s="20"/>
      <c r="K74" s="25"/>
    </row>
    <row r="75" spans="1:11">
      <c r="A75" s="16"/>
      <c r="B75" s="19"/>
      <c r="C75" s="20"/>
      <c r="D75" s="20"/>
      <c r="K75" s="25"/>
    </row>
    <row r="76" spans="1:11">
      <c r="A76" s="16"/>
      <c r="B76" s="19"/>
      <c r="C76" s="20"/>
      <c r="D76" s="20"/>
      <c r="K76" s="25"/>
    </row>
    <row r="77" spans="1:11">
      <c r="A77" s="16"/>
      <c r="B77" s="19"/>
      <c r="C77" s="20"/>
      <c r="D77" s="20"/>
      <c r="K77" s="25"/>
    </row>
    <row r="78" spans="1:11">
      <c r="A78" s="16"/>
      <c r="B78" s="19"/>
      <c r="C78" s="20"/>
      <c r="D78" s="20"/>
      <c r="K78" s="25"/>
    </row>
    <row r="79" spans="1:11">
      <c r="A79" s="16"/>
      <c r="B79" s="19"/>
      <c r="C79" s="20"/>
      <c r="D79" s="20"/>
      <c r="K79" s="25"/>
    </row>
    <row r="80" spans="1:11">
      <c r="A80" s="16"/>
      <c r="B80" s="19"/>
      <c r="C80" s="20"/>
      <c r="D80" s="20"/>
      <c r="K80" s="25"/>
    </row>
    <row r="81" spans="1:11">
      <c r="A81" s="16"/>
      <c r="B81" s="19"/>
      <c r="C81" s="20"/>
      <c r="D81" s="20"/>
      <c r="K81" s="25"/>
    </row>
    <row r="82" spans="1:11">
      <c r="A82" s="16"/>
      <c r="B82" s="19"/>
      <c r="C82" s="20"/>
      <c r="D82" s="20"/>
      <c r="K82" s="25"/>
    </row>
    <row r="83" spans="1:11">
      <c r="A83" s="16"/>
      <c r="B83" s="19"/>
      <c r="C83" s="20"/>
      <c r="D83" s="20"/>
      <c r="K83" s="25"/>
    </row>
    <row r="84" spans="1:11">
      <c r="A84" s="5"/>
      <c r="B84" s="20"/>
      <c r="C84" s="20"/>
      <c r="D84" s="20"/>
    </row>
    <row r="85" spans="1:11">
      <c r="A85" s="5"/>
      <c r="B85" s="20"/>
      <c r="C85" s="20"/>
      <c r="D85" s="20"/>
    </row>
    <row r="86" spans="1:11">
      <c r="A86" s="5"/>
      <c r="B86" s="20"/>
      <c r="C86" s="20"/>
      <c r="D86" s="20"/>
    </row>
    <row r="87" spans="1:11">
      <c r="A87" s="5"/>
      <c r="B87" s="20"/>
      <c r="C87" s="20"/>
      <c r="D87" s="20"/>
    </row>
    <row r="88" spans="1:11">
      <c r="A88" s="5"/>
      <c r="B88" s="20"/>
      <c r="C88" s="20"/>
      <c r="D88" s="20"/>
    </row>
    <row r="89" spans="1:11">
      <c r="A89" s="5"/>
      <c r="B89" s="20"/>
      <c r="C89" s="20"/>
      <c r="D89" s="20"/>
    </row>
    <row r="90" spans="1:11">
      <c r="A90" s="5"/>
      <c r="B90" s="20"/>
      <c r="C90" s="20"/>
      <c r="D90" s="20"/>
    </row>
    <row r="91" spans="1:11">
      <c r="A91" s="5"/>
      <c r="B91" s="20"/>
      <c r="C91" s="20"/>
      <c r="D91" s="20"/>
    </row>
    <row r="92" spans="1:11">
      <c r="A92" s="5"/>
      <c r="B92" s="20"/>
      <c r="C92" s="20"/>
      <c r="D92" s="20"/>
    </row>
    <row r="93" spans="1:11">
      <c r="A93" s="5"/>
      <c r="B93" s="20"/>
      <c r="C93" s="20"/>
      <c r="D93" s="20"/>
    </row>
    <row r="94" spans="1:11">
      <c r="A94" s="5"/>
      <c r="B94" s="20"/>
      <c r="C94" s="20"/>
      <c r="D94" s="20"/>
    </row>
    <row r="95" spans="1:11">
      <c r="A95" s="5"/>
      <c r="B95" s="20"/>
      <c r="C95" s="20"/>
      <c r="D95" s="20"/>
    </row>
    <row r="96" spans="1:11">
      <c r="A96" s="5"/>
      <c r="B96" s="20"/>
      <c r="C96" s="20"/>
      <c r="D96" s="20"/>
    </row>
    <row r="97" spans="1:4">
      <c r="A97" s="5"/>
      <c r="B97" s="20"/>
      <c r="C97" s="20"/>
      <c r="D97" s="20"/>
    </row>
    <row r="98" spans="1:4">
      <c r="A98" s="5"/>
      <c r="B98" s="20"/>
      <c r="C98" s="20"/>
      <c r="D98" s="20"/>
    </row>
    <row r="99" spans="1:4">
      <c r="A99" s="5"/>
      <c r="B99" s="20"/>
      <c r="C99" s="20"/>
      <c r="D99" s="20"/>
    </row>
    <row r="100" spans="1:4">
      <c r="A100" s="5"/>
      <c r="B100" s="20"/>
      <c r="C100" s="20"/>
      <c r="D100" s="20"/>
    </row>
    <row r="101" spans="1:4">
      <c r="A101" s="5"/>
      <c r="B101" s="20"/>
      <c r="C101" s="20"/>
      <c r="D101" s="20"/>
    </row>
    <row r="102" spans="1:4">
      <c r="A102" s="5"/>
      <c r="B102" s="20"/>
      <c r="C102" s="20"/>
      <c r="D102" s="20"/>
    </row>
    <row r="103" spans="1:4">
      <c r="A103" s="5"/>
      <c r="B103" s="20"/>
      <c r="C103" s="20"/>
      <c r="D103" s="20"/>
    </row>
    <row r="104" spans="1:4">
      <c r="B104" s="24"/>
      <c r="C104" s="24"/>
      <c r="D104" s="24"/>
    </row>
    <row r="105" spans="1:4">
      <c r="B105" s="24"/>
      <c r="C105" s="24"/>
      <c r="D105" s="24"/>
    </row>
    <row r="106" spans="1:4">
      <c r="B106" s="24"/>
      <c r="C106" s="24"/>
      <c r="D106" s="24"/>
    </row>
    <row r="107" spans="1:4">
      <c r="B107" s="24"/>
      <c r="C107" s="24"/>
      <c r="D107" s="24"/>
    </row>
    <row r="108" spans="1:4">
      <c r="B108" s="24"/>
      <c r="C108" s="24"/>
      <c r="D108" s="24"/>
    </row>
    <row r="109" spans="1:4">
      <c r="B109" s="24"/>
      <c r="C109" s="24"/>
      <c r="D109" s="24"/>
    </row>
    <row r="110" spans="1:4">
      <c r="B110" s="24"/>
      <c r="C110" s="24"/>
      <c r="D110" s="24"/>
    </row>
    <row r="111" spans="1:4">
      <c r="B111" s="24"/>
      <c r="C111" s="24"/>
      <c r="D111" s="24"/>
    </row>
    <row r="112" spans="1:4">
      <c r="B112" s="24"/>
      <c r="C112" s="24"/>
      <c r="D112" s="24"/>
    </row>
    <row r="113" spans="2:4">
      <c r="B113" s="24"/>
      <c r="C113" s="24"/>
      <c r="D113" s="24"/>
    </row>
    <row r="114" spans="2:4">
      <c r="B114" s="24"/>
      <c r="C114" s="24"/>
      <c r="D114" s="24"/>
    </row>
    <row r="115" spans="2:4">
      <c r="B115" s="24"/>
      <c r="C115" s="24"/>
      <c r="D115" s="24"/>
    </row>
    <row r="116" spans="2:4">
      <c r="B116" s="24"/>
      <c r="C116" s="24"/>
      <c r="D116" s="24"/>
    </row>
    <row r="117" spans="2:4">
      <c r="B117" s="24"/>
      <c r="C117" s="24"/>
      <c r="D117" s="24"/>
    </row>
    <row r="118" spans="2:4">
      <c r="B118" s="24"/>
      <c r="C118" s="24"/>
      <c r="D118" s="24"/>
    </row>
    <row r="119" spans="2:4">
      <c r="B119" s="24"/>
      <c r="C119" s="24"/>
      <c r="D119" s="24"/>
    </row>
    <row r="120" spans="2:4">
      <c r="B120" s="24"/>
      <c r="C120" s="24"/>
      <c r="D120" s="24"/>
    </row>
    <row r="121" spans="2:4">
      <c r="B121" s="24"/>
      <c r="C121" s="24"/>
      <c r="D121" s="24"/>
    </row>
    <row r="122" spans="2:4">
      <c r="B122" s="24"/>
      <c r="C122" s="24"/>
      <c r="D122" s="24"/>
    </row>
    <row r="123" spans="2:4">
      <c r="B123" s="24"/>
      <c r="C123" s="24"/>
      <c r="D123" s="24"/>
    </row>
    <row r="124" spans="2:4">
      <c r="B124" s="24"/>
      <c r="C124" s="24"/>
      <c r="D124" s="24"/>
    </row>
    <row r="125" spans="2:4">
      <c r="B125" s="24"/>
      <c r="C125" s="24"/>
      <c r="D125" s="24"/>
    </row>
    <row r="126" spans="2:4">
      <c r="B126" s="24"/>
      <c r="C126" s="24"/>
      <c r="D126" s="24"/>
    </row>
    <row r="127" spans="2:4">
      <c r="B127" s="24"/>
      <c r="C127" s="24"/>
      <c r="D127" s="24"/>
    </row>
    <row r="128" spans="2:4">
      <c r="B128" s="24"/>
      <c r="C128" s="24"/>
      <c r="D128" s="24"/>
    </row>
    <row r="129" spans="2:4">
      <c r="B129" s="24"/>
      <c r="C129" s="24"/>
      <c r="D129" s="24"/>
    </row>
    <row r="130" spans="2:4">
      <c r="B130" s="24"/>
      <c r="C130" s="24"/>
      <c r="D130" s="24"/>
    </row>
    <row r="131" spans="2:4">
      <c r="B131" s="24"/>
      <c r="C131" s="24"/>
      <c r="D131" s="24"/>
    </row>
    <row r="132" spans="2:4">
      <c r="B132" s="24"/>
      <c r="C132" s="24"/>
      <c r="D132" s="24"/>
    </row>
    <row r="133" spans="2:4">
      <c r="B133" s="24"/>
      <c r="C133" s="24"/>
      <c r="D133" s="24"/>
    </row>
    <row r="134" spans="2:4">
      <c r="B134" s="24"/>
      <c r="C134" s="24"/>
      <c r="D134" s="24"/>
    </row>
    <row r="135" spans="2:4">
      <c r="B135" s="24"/>
      <c r="C135" s="24"/>
      <c r="D135" s="24"/>
    </row>
    <row r="136" spans="2:4">
      <c r="B136" s="24"/>
      <c r="C136" s="24"/>
      <c r="D136" s="24"/>
    </row>
    <row r="137" spans="2:4">
      <c r="B137" s="24"/>
      <c r="C137" s="24"/>
      <c r="D137" s="24"/>
    </row>
    <row r="138" spans="2:4">
      <c r="B138" s="24"/>
      <c r="C138" s="24"/>
      <c r="D138" s="24"/>
    </row>
    <row r="139" spans="2:4">
      <c r="B139" s="24"/>
      <c r="C139" s="24"/>
      <c r="D139" s="24"/>
    </row>
    <row r="140" spans="2:4">
      <c r="B140" s="24"/>
      <c r="C140" s="24"/>
      <c r="D140" s="24"/>
    </row>
    <row r="141" spans="2:4">
      <c r="B141" s="24"/>
      <c r="C141" s="24"/>
      <c r="D141" s="24"/>
    </row>
    <row r="142" spans="2:4">
      <c r="B142" s="24"/>
      <c r="C142" s="24"/>
      <c r="D142" s="24"/>
    </row>
    <row r="143" spans="2:4">
      <c r="B143" s="24"/>
      <c r="C143" s="24"/>
      <c r="D143" s="24"/>
    </row>
    <row r="144" spans="2:4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_onClick">
                <anchor moveWithCells="1" sizeWithCells="1">
                  <from>
                    <xdr:col>2</xdr:col>
                    <xdr:colOff>45720</xdr:colOff>
                    <xdr:row>6</xdr:row>
                    <xdr:rowOff>137160</xdr:rowOff>
                  </from>
                  <to>
                    <xdr:col>3</xdr:col>
                    <xdr:colOff>502920</xdr:colOff>
                    <xdr:row>8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I16" sqref="I16"/>
    </sheetView>
  </sheetViews>
  <sheetFormatPr defaultRowHeight="13.8"/>
  <cols>
    <col min="1" max="1" width="9.140625" style="46"/>
    <col min="2" max="2" width="32.7109375" style="46" customWidth="1"/>
    <col min="3" max="3" width="13.28515625" style="46" customWidth="1"/>
    <col min="4" max="4" width="16.7109375" style="46" customWidth="1"/>
    <col min="5" max="5" width="9.140625" style="46"/>
    <col min="6" max="6" width="26.85546875" style="46" customWidth="1"/>
    <col min="7" max="7" width="10.5703125" style="46" customWidth="1"/>
    <col min="8" max="16384" width="9.140625" style="46"/>
  </cols>
  <sheetData>
    <row r="1" spans="2:7" ht="14.4" thickBot="1"/>
    <row r="2" spans="2:7">
      <c r="B2" s="50" t="s">
        <v>74</v>
      </c>
      <c r="C2" s="51" t="s">
        <v>75</v>
      </c>
      <c r="D2" s="52" t="s">
        <v>76</v>
      </c>
      <c r="F2" s="64" t="s">
        <v>86</v>
      </c>
      <c r="G2" s="65"/>
    </row>
    <row r="3" spans="2:7">
      <c r="B3" s="53" t="s">
        <v>77</v>
      </c>
      <c r="C3" s="47">
        <v>3</v>
      </c>
      <c r="D3" s="54">
        <v>3</v>
      </c>
      <c r="F3" s="60" t="s">
        <v>87</v>
      </c>
      <c r="G3" s="61" t="s">
        <v>88</v>
      </c>
    </row>
    <row r="4" spans="2:7">
      <c r="B4" s="53" t="s">
        <v>78</v>
      </c>
      <c r="C4" s="47">
        <v>330</v>
      </c>
      <c r="D4" s="55">
        <v>346.392</v>
      </c>
      <c r="F4" s="53" t="s">
        <v>89</v>
      </c>
      <c r="G4" s="62">
        <v>0.387708</v>
      </c>
    </row>
    <row r="5" spans="2:7" ht="14.4" thickBot="1">
      <c r="B5" s="53" t="s">
        <v>79</v>
      </c>
      <c r="C5" s="48">
        <v>163</v>
      </c>
      <c r="D5" s="55">
        <v>163</v>
      </c>
      <c r="F5" s="57" t="s">
        <v>90</v>
      </c>
      <c r="G5" s="63">
        <v>1.2</v>
      </c>
    </row>
    <row r="6" spans="2:7">
      <c r="B6" s="53" t="s">
        <v>80</v>
      </c>
      <c r="C6" s="48">
        <v>146.69999999999999</v>
      </c>
      <c r="D6" s="55">
        <v>89.8232</v>
      </c>
    </row>
    <row r="7" spans="2:7">
      <c r="B7" s="53" t="s">
        <v>81</v>
      </c>
      <c r="C7" s="48">
        <v>0</v>
      </c>
      <c r="D7" s="55">
        <v>56.876800000000003</v>
      </c>
    </row>
    <row r="8" spans="2:7">
      <c r="B8" s="53" t="s">
        <v>82</v>
      </c>
      <c r="C8" s="48">
        <v>16.3</v>
      </c>
      <c r="D8" s="55">
        <v>16.3</v>
      </c>
    </row>
    <row r="9" spans="2:7">
      <c r="B9" s="53" t="s">
        <v>83</v>
      </c>
      <c r="C9" s="49">
        <v>0.9</v>
      </c>
      <c r="D9" s="56">
        <v>0.55106299999999997</v>
      </c>
    </row>
    <row r="10" spans="2:7">
      <c r="B10" s="53" t="s">
        <v>84</v>
      </c>
      <c r="C10" s="49">
        <v>0</v>
      </c>
      <c r="D10" s="56">
        <v>0.348937</v>
      </c>
    </row>
    <row r="11" spans="2:7" ht="14.4" thickBot="1">
      <c r="B11" s="57" t="s">
        <v>85</v>
      </c>
      <c r="C11" s="58">
        <v>0.1</v>
      </c>
      <c r="D11" s="59">
        <v>0.1</v>
      </c>
    </row>
  </sheetData>
  <mergeCells count="1">
    <mergeCell ref="F2:G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例題29非等温CSTR</vt:lpstr>
      <vt:lpstr>fogler_ex_11_3</vt:lpstr>
      <vt:lpstr>Stream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2004-11-30T07:49:30Z</dcterms:created>
  <dcterms:modified xsi:type="dcterms:W3CDTF">2018-05-19T12:01:34Z</dcterms:modified>
</cp:coreProperties>
</file>