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tolab200\Dropbox\2017\COCOChemSepで学ぶ化学工学\fsd&amp;xls\"/>
    </mc:Choice>
  </mc:AlternateContent>
  <bookViews>
    <workbookView xWindow="330" yWindow="585" windowWidth="15480" windowHeight="11640"/>
  </bookViews>
  <sheets>
    <sheet name="例題22エタノール並流３段抽出" sheetId="2" r:id="rId1"/>
  </sheets>
  <definedNames>
    <definedName name="solver_adj" localSheetId="0" hidden="1">例題22エタノール並流３段抽出!$B$27:$B$35</definedName>
    <definedName name="solver_cvg" localSheetId="0" hidden="1">0.000001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2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例題22エタノール並流３段抽出!$D$36</definedName>
    <definedName name="solver_pre" localSheetId="0" hidden="1">0.0000000000001</definedName>
    <definedName name="solver_rbv" localSheetId="0" hidden="1">1</definedName>
    <definedName name="solver_rlx" localSheetId="0" hidden="1">1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62913"/>
</workbook>
</file>

<file path=xl/calcChain.xml><?xml version="1.0" encoding="utf-8"?>
<calcChain xmlns="http://schemas.openxmlformats.org/spreadsheetml/2006/main">
  <c r="Q9" i="2" l="1"/>
  <c r="B40" i="2" l="1"/>
  <c r="B39" i="2"/>
  <c r="D30" i="2" l="1"/>
  <c r="D33" i="2"/>
  <c r="D27" i="2"/>
  <c r="B18" i="2" l="1"/>
  <c r="A18" i="2" s="1"/>
  <c r="B22" i="2"/>
  <c r="A22" i="2" s="1"/>
  <c r="B20" i="2"/>
  <c r="A20" i="2" s="1"/>
  <c r="F18" i="2" l="1"/>
  <c r="H18" i="2"/>
  <c r="C18" i="2"/>
  <c r="D18" i="2"/>
  <c r="E18" i="2"/>
  <c r="G18" i="2"/>
  <c r="E20" i="2"/>
  <c r="H20" i="2"/>
  <c r="C20" i="2"/>
  <c r="G20" i="2"/>
  <c r="F20" i="2"/>
  <c r="D20" i="2"/>
  <c r="H22" i="2"/>
  <c r="D22" i="2"/>
  <c r="E22" i="2"/>
  <c r="F22" i="2"/>
  <c r="C22" i="2"/>
  <c r="G22" i="2"/>
  <c r="D35" i="2" l="1"/>
  <c r="D29" i="2"/>
  <c r="D32" i="2"/>
  <c r="D34" i="2"/>
  <c r="D31" i="2"/>
  <c r="D28" i="2"/>
  <c r="D36" i="2" l="1"/>
</calcChain>
</file>

<file path=xl/comments1.xml><?xml version="1.0" encoding="utf-8"?>
<comments xmlns="http://schemas.openxmlformats.org/spreadsheetml/2006/main">
  <authors>
    <author>itolab13</author>
    <author>aito</author>
  </authors>
  <commentList>
    <comment ref="B18" authorId="0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=B29
</t>
        </r>
      </text>
    </comment>
    <comment ref="B20" authorId="0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=B32
</t>
        </r>
      </text>
    </comment>
    <comment ref="B22" authorId="0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=B35
</t>
        </r>
      </text>
    </comment>
    <comment ref="D27" authorId="1" shapeId="0">
      <text>
        <r>
          <rPr>
            <sz val="10"/>
            <color indexed="81"/>
            <rFont val="Arial"/>
            <family val="2"/>
          </rPr>
          <t>=B28+B27-B23-B24</t>
        </r>
      </text>
    </comment>
    <comment ref="D28" authorId="1" shapeId="0">
      <text>
        <r>
          <rPr>
            <sz val="10"/>
            <color indexed="81"/>
            <rFont val="Arial"/>
            <family val="2"/>
          </rPr>
          <t>=B27*C18+B28*F18-B23*B25</t>
        </r>
      </text>
    </comment>
    <comment ref="D29" authorId="1" shapeId="0">
      <text>
        <r>
          <rPr>
            <sz val="10"/>
            <color indexed="81"/>
            <rFont val="Arial"/>
            <family val="2"/>
          </rPr>
          <t>=B27*E18+B28*H18-B24</t>
        </r>
      </text>
    </comment>
    <comment ref="D30" authorId="1" shapeId="0">
      <text>
        <r>
          <rPr>
            <sz val="10"/>
            <color indexed="81"/>
            <rFont val="Arial"/>
            <family val="2"/>
          </rPr>
          <t>=B30+B31-B27-B24</t>
        </r>
      </text>
    </comment>
    <comment ref="D31" authorId="1" shapeId="0">
      <text>
        <r>
          <rPr>
            <sz val="10"/>
            <color indexed="81"/>
            <rFont val="Arial"/>
            <family val="2"/>
          </rPr>
          <t>=B30*C20+B31*F20-B27*C18</t>
        </r>
      </text>
    </comment>
    <comment ref="D32" authorId="1" shapeId="0">
      <text>
        <r>
          <rPr>
            <sz val="10"/>
            <color indexed="81"/>
            <rFont val="Arial"/>
            <family val="2"/>
          </rPr>
          <t>=B30*E20+B31*H20-B24</t>
        </r>
      </text>
    </comment>
    <comment ref="D33" authorId="1" shapeId="0">
      <text>
        <r>
          <rPr>
            <sz val="10"/>
            <color indexed="81"/>
            <rFont val="Arial"/>
            <family val="2"/>
          </rPr>
          <t>=B33+B34-B30-B24</t>
        </r>
      </text>
    </comment>
    <comment ref="D34" authorId="1" shapeId="0">
      <text>
        <r>
          <rPr>
            <sz val="10"/>
            <color indexed="81"/>
            <rFont val="Arial"/>
            <family val="2"/>
          </rPr>
          <t>=B33*C22+B34*F22-B30*C20</t>
        </r>
      </text>
    </comment>
    <comment ref="D35" authorId="1" shapeId="0">
      <text>
        <r>
          <rPr>
            <sz val="10"/>
            <color indexed="81"/>
            <rFont val="Arial"/>
            <family val="2"/>
          </rPr>
          <t>=B33*E22+B34*H22-B24</t>
        </r>
      </text>
    </comment>
    <comment ref="D36" authorId="1" shapeId="0">
      <text>
        <r>
          <rPr>
            <sz val="10"/>
            <color indexed="81"/>
            <rFont val="Arial"/>
            <family val="2"/>
          </rPr>
          <t xml:space="preserve">=SUMSQ(D27:D35)
</t>
        </r>
      </text>
    </comment>
  </commentList>
</comments>
</file>

<file path=xl/sharedStrings.xml><?xml version="1.0" encoding="utf-8"?>
<sst xmlns="http://schemas.openxmlformats.org/spreadsheetml/2006/main" count="79" uniqueCount="69">
  <si>
    <t>水相[質量分率]</t>
    <rPh sb="0" eb="1">
      <t>ミズ</t>
    </rPh>
    <rPh sb="1" eb="2">
      <t>ソウ</t>
    </rPh>
    <rPh sb="3" eb="5">
      <t>シツリョウ</t>
    </rPh>
    <rPh sb="5" eb="7">
      <t>ブンリツ</t>
    </rPh>
    <phoneticPr fontId="3"/>
  </si>
  <si>
    <t>未知数</t>
    <rPh sb="0" eb="3">
      <t>ミチスウ</t>
    </rPh>
    <phoneticPr fontId="3"/>
  </si>
  <si>
    <t>残差</t>
    <rPh sb="0" eb="2">
      <t>ザンサ</t>
    </rPh>
    <phoneticPr fontId="3"/>
  </si>
  <si>
    <t>エチルエーテル相[質量分率]</t>
    <rPh sb="7" eb="8">
      <t>ソウ</t>
    </rPh>
    <rPh sb="9" eb="11">
      <t>シツリョウ</t>
    </rPh>
    <rPh sb="11" eb="13">
      <t>ブンリツ</t>
    </rPh>
    <phoneticPr fontId="3"/>
  </si>
  <si>
    <t>ｴﾀﾉｰﾙ（C）</t>
    <phoneticPr fontId="3"/>
  </si>
  <si>
    <t>水</t>
    <rPh sb="0" eb="1">
      <t>ミズ</t>
    </rPh>
    <phoneticPr fontId="3"/>
  </si>
  <si>
    <t>ｴﾁﾙｴｰﾃﾙ(B)</t>
    <phoneticPr fontId="3"/>
  </si>
  <si>
    <t>n1=</t>
    <phoneticPr fontId="3"/>
  </si>
  <si>
    <t>n2=</t>
    <phoneticPr fontId="3"/>
  </si>
  <si>
    <t>n3=</t>
    <phoneticPr fontId="3"/>
  </si>
  <si>
    <t>xBR1=</t>
    <phoneticPr fontId="3"/>
  </si>
  <si>
    <t>xCE1=</t>
    <phoneticPr fontId="3"/>
  </si>
  <si>
    <t>xBE1=</t>
    <phoneticPr fontId="3"/>
  </si>
  <si>
    <t>xCR2=</t>
    <phoneticPr fontId="3"/>
  </si>
  <si>
    <t>xBR2=</t>
    <phoneticPr fontId="3"/>
  </si>
  <si>
    <t>xCR1=</t>
    <phoneticPr fontId="3"/>
  </si>
  <si>
    <t>xCE2=</t>
    <phoneticPr fontId="3"/>
  </si>
  <si>
    <t>xBE2=</t>
    <phoneticPr fontId="3"/>
  </si>
  <si>
    <t>xCR3=</t>
    <phoneticPr fontId="3"/>
  </si>
  <si>
    <t>xBR3=</t>
    <phoneticPr fontId="3"/>
  </si>
  <si>
    <t>xCE3=</t>
    <phoneticPr fontId="3"/>
  </si>
  <si>
    <t>xBE3=</t>
    <phoneticPr fontId="3"/>
  </si>
  <si>
    <t>F=</t>
    <phoneticPr fontId="3"/>
  </si>
  <si>
    <t>S=</t>
    <phoneticPr fontId="3"/>
  </si>
  <si>
    <t>R1=</t>
    <phoneticPr fontId="3"/>
  </si>
  <si>
    <t>R2=</t>
    <phoneticPr fontId="3"/>
  </si>
  <si>
    <t>R3=</t>
    <phoneticPr fontId="3"/>
  </si>
  <si>
    <t>E1=</t>
    <phoneticPr fontId="3"/>
  </si>
  <si>
    <t>E2=</t>
    <phoneticPr fontId="3"/>
  </si>
  <si>
    <t>E3=</t>
    <phoneticPr fontId="3"/>
  </si>
  <si>
    <t>n1=</t>
    <phoneticPr fontId="3"/>
  </si>
  <si>
    <t>n2=</t>
    <phoneticPr fontId="3"/>
  </si>
  <si>
    <t>1段全収支</t>
    <rPh sb="1" eb="2">
      <t>ダン</t>
    </rPh>
    <rPh sb="2" eb="3">
      <t>ゼン</t>
    </rPh>
    <rPh sb="3" eb="5">
      <t>シュウシ</t>
    </rPh>
    <phoneticPr fontId="3"/>
  </si>
  <si>
    <t>2段全収支</t>
    <rPh sb="1" eb="2">
      <t>ダン</t>
    </rPh>
    <rPh sb="2" eb="3">
      <t>ゼン</t>
    </rPh>
    <rPh sb="3" eb="5">
      <t>シュウシ</t>
    </rPh>
    <phoneticPr fontId="3"/>
  </si>
  <si>
    <t>3段全収支</t>
    <rPh sb="1" eb="2">
      <t>ダン</t>
    </rPh>
    <rPh sb="2" eb="3">
      <t>ゼン</t>
    </rPh>
    <rPh sb="3" eb="5">
      <t>シュウシ</t>
    </rPh>
    <phoneticPr fontId="3"/>
  </si>
  <si>
    <t>xCF=</t>
    <phoneticPr fontId="3"/>
  </si>
  <si>
    <t>ｴﾀﾉｰﾙ収支</t>
    <rPh sb="5" eb="7">
      <t>シュウシ</t>
    </rPh>
    <phoneticPr fontId="3"/>
  </si>
  <si>
    <t>ｴｰﾃﾙ収支</t>
    <rPh sb="4" eb="6">
      <t>シュウシ</t>
    </rPh>
    <phoneticPr fontId="3"/>
  </si>
  <si>
    <t>番号</t>
    <rPh sb="0" eb="2">
      <t>バンゴウ</t>
    </rPh>
    <phoneticPr fontId="3"/>
  </si>
  <si>
    <t>ﾀｲﾗｲﾝ位置 n</t>
    <rPh sb="5" eb="7">
      <t>イチ</t>
    </rPh>
    <phoneticPr fontId="3"/>
  </si>
  <si>
    <t>1段</t>
    <rPh sb="1" eb="2">
      <t>ダン</t>
    </rPh>
    <phoneticPr fontId="3"/>
  </si>
  <si>
    <t>２段</t>
    <rPh sb="1" eb="2">
      <t>ダン</t>
    </rPh>
    <phoneticPr fontId="3"/>
  </si>
  <si>
    <t>３段</t>
    <rPh sb="1" eb="2">
      <t>ダン</t>
    </rPh>
    <phoneticPr fontId="3"/>
  </si>
  <si>
    <t xml:space="preserve">エタノール－水－エチルエーテル系の液液平衡(298K) </t>
    <rPh sb="6" eb="7">
      <t>ミズ</t>
    </rPh>
    <rPh sb="15" eb="16">
      <t>ケイ</t>
    </rPh>
    <rPh sb="17" eb="18">
      <t>エキ</t>
    </rPh>
    <rPh sb="18" eb="19">
      <t>エキ</t>
    </rPh>
    <rPh sb="19" eb="21">
      <t>ヘイコウ</t>
    </rPh>
    <phoneticPr fontId="3"/>
  </si>
  <si>
    <t>(1)</t>
    <phoneticPr fontId="3"/>
  </si>
  <si>
    <t>(2)</t>
    <phoneticPr fontId="3"/>
  </si>
  <si>
    <t>(3)</t>
    <phoneticPr fontId="3"/>
  </si>
  <si>
    <t>(4)</t>
    <phoneticPr fontId="3"/>
  </si>
  <si>
    <t>(5)</t>
    <phoneticPr fontId="3"/>
  </si>
  <si>
    <t>(6)</t>
    <phoneticPr fontId="3"/>
  </si>
  <si>
    <t>(7)</t>
    <phoneticPr fontId="3"/>
  </si>
  <si>
    <t>(8)</t>
    <phoneticPr fontId="3"/>
  </si>
  <si>
    <t>(9)</t>
    <phoneticPr fontId="3"/>
  </si>
  <si>
    <t>抽出量</t>
    <rPh sb="0" eb="2">
      <t>チュウシュツ</t>
    </rPh>
    <rPh sb="2" eb="3">
      <t>リョウ</t>
    </rPh>
    <phoneticPr fontId="3"/>
  </si>
  <si>
    <t>kg/s</t>
    <phoneticPr fontId="3"/>
  </si>
  <si>
    <t>抽出率</t>
    <rPh sb="0" eb="2">
      <t>チュウシュツ</t>
    </rPh>
    <rPh sb="2" eb="3">
      <t>リツ</t>
    </rPh>
    <phoneticPr fontId="3"/>
  </si>
  <si>
    <t>水相[mass frac]</t>
    <rPh sb="0" eb="1">
      <t>ミズ</t>
    </rPh>
    <rPh sb="1" eb="2">
      <t>ソウ</t>
    </rPh>
    <phoneticPr fontId="3"/>
  </si>
  <si>
    <t>エチルエーテル相[mass frac]</t>
    <rPh sb="7" eb="8">
      <t>ソウ</t>
    </rPh>
    <phoneticPr fontId="3"/>
  </si>
  <si>
    <t>ｴﾀﾉｰﾙ（C）</t>
    <phoneticPr fontId="3"/>
  </si>
  <si>
    <t>ｴﾀﾉｰﾙ（C）</t>
    <phoneticPr fontId="3"/>
  </si>
  <si>
    <t>ｴﾁﾙｴｰﾃﾙ(B)</t>
    <phoneticPr fontId="3"/>
  </si>
  <si>
    <t>ｴﾁﾙｴｰﾃﾙ(B)</t>
    <phoneticPr fontId="3"/>
  </si>
  <si>
    <t>COCO/ChemSep Modified UNIFAC 298 K ＜COCO_22_ExtractEtOH.fsd&gt;</t>
    <phoneticPr fontId="3"/>
  </si>
  <si>
    <r>
      <t>R</t>
    </r>
    <r>
      <rPr>
        <sz val="8"/>
        <rFont val="ＭＳ Ｐゴシック"/>
        <family val="3"/>
        <charset val="128"/>
      </rPr>
      <t>1,E1</t>
    </r>
    <phoneticPr fontId="3"/>
  </si>
  <si>
    <r>
      <t>R</t>
    </r>
    <r>
      <rPr>
        <sz val="8"/>
        <rFont val="ＭＳ Ｐゴシック"/>
        <family val="3"/>
        <charset val="128"/>
      </rPr>
      <t>2, E2</t>
    </r>
    <phoneticPr fontId="3"/>
  </si>
  <si>
    <r>
      <t>R</t>
    </r>
    <r>
      <rPr>
        <sz val="8"/>
        <rFont val="ＭＳ Ｐゴシック"/>
        <family val="3"/>
        <charset val="128"/>
      </rPr>
      <t>3, E3</t>
    </r>
    <phoneticPr fontId="3"/>
  </si>
  <si>
    <t>疋田：化学工学通論Ⅰ, p. 184</t>
    <rPh sb="0" eb="2">
      <t>ヒキタ</t>
    </rPh>
    <rPh sb="3" eb="5">
      <t>カガク</t>
    </rPh>
    <rPh sb="5" eb="7">
      <t>コウガク</t>
    </rPh>
    <rPh sb="7" eb="9">
      <t>ツウロン</t>
    </rPh>
    <phoneticPr fontId="3"/>
  </si>
  <si>
    <t>（疋田　例題7.1では抽出量0.01028 kg/s, 抽出率0.685)</t>
    <rPh sb="1" eb="3">
      <t>ヒキタ</t>
    </rPh>
    <rPh sb="4" eb="6">
      <t>レイダイ</t>
    </rPh>
    <rPh sb="11" eb="13">
      <t>チュウシュツ</t>
    </rPh>
    <rPh sb="13" eb="14">
      <t>リョウ</t>
    </rPh>
    <rPh sb="28" eb="30">
      <t>チュウシュツ</t>
    </rPh>
    <rPh sb="30" eb="31">
      <t>リツ</t>
    </rPh>
    <phoneticPr fontId="3"/>
  </si>
  <si>
    <t>エタノール抽出率</t>
    <rPh sb="5" eb="7">
      <t>チュウシュツ</t>
    </rPh>
    <rPh sb="7" eb="8">
      <t>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</si>
</sst>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0_ "/>
    <numFmt numFmtId="177" formatCode="0.0000_ "/>
    <numFmt numFmtId="178" formatCode="0.0000_);[Red]\(0.0000\)"/>
    <numFmt numFmtId="179" formatCode="0.000000_ "/>
    <numFmt numFmtId="180" formatCode="0.00_);[Red]\(0.00\)"/>
  </numFmts>
  <fonts count="9" x14ac:knownFonts="1">
    <font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8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9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0" borderId="1" xfId="1" applyFont="1" applyBorder="1">
      <alignment vertical="center"/>
    </xf>
    <xf numFmtId="0" fontId="4" fillId="0" borderId="2" xfId="1" applyFont="1" applyBorder="1">
      <alignment vertical="center"/>
    </xf>
    <xf numFmtId="0" fontId="4" fillId="0" borderId="3" xfId="1" applyFont="1" applyBorder="1">
      <alignment vertical="center"/>
    </xf>
    <xf numFmtId="0" fontId="4" fillId="0" borderId="4" xfId="1" applyFont="1" applyBorder="1">
      <alignment vertical="center"/>
    </xf>
    <xf numFmtId="0" fontId="4" fillId="0" borderId="5" xfId="1" applyFont="1" applyBorder="1">
      <alignment vertical="center"/>
    </xf>
    <xf numFmtId="0" fontId="4" fillId="0" borderId="6" xfId="1" applyFont="1" applyBorder="1">
      <alignment vertical="center"/>
    </xf>
    <xf numFmtId="0" fontId="4" fillId="0" borderId="7" xfId="1" applyFont="1" applyBorder="1">
      <alignment vertical="center"/>
    </xf>
    <xf numFmtId="0" fontId="4" fillId="0" borderId="8" xfId="1" applyFont="1" applyBorder="1">
      <alignment vertical="center"/>
    </xf>
    <xf numFmtId="177" fontId="4" fillId="0" borderId="9" xfId="1" applyNumberFormat="1" applyFont="1" applyFill="1" applyBorder="1">
      <alignment vertical="center"/>
    </xf>
    <xf numFmtId="177" fontId="4" fillId="0" borderId="9" xfId="1" applyNumberFormat="1" applyFont="1" applyBorder="1">
      <alignment vertical="center"/>
    </xf>
    <xf numFmtId="177" fontId="4" fillId="0" borderId="10" xfId="1" applyNumberFormat="1" applyFont="1" applyBorder="1">
      <alignment vertical="center"/>
    </xf>
    <xf numFmtId="177" fontId="4" fillId="0" borderId="6" xfId="1" applyNumberFormat="1" applyFont="1" applyFill="1" applyBorder="1">
      <alignment vertical="center"/>
    </xf>
    <xf numFmtId="177" fontId="4" fillId="0" borderId="6" xfId="1" applyNumberFormat="1" applyFont="1" applyBorder="1">
      <alignment vertical="center"/>
    </xf>
    <xf numFmtId="177" fontId="4" fillId="0" borderId="7" xfId="1" applyNumberFormat="1" applyFont="1" applyBorder="1">
      <alignment vertical="center"/>
    </xf>
    <xf numFmtId="0" fontId="4" fillId="0" borderId="0" xfId="1" applyNumberFormat="1" applyFont="1">
      <alignment vertical="center"/>
    </xf>
    <xf numFmtId="0" fontId="1" fillId="0" borderId="0" xfId="1" applyFont="1">
      <alignment vertical="center"/>
    </xf>
    <xf numFmtId="177" fontId="1" fillId="0" borderId="11" xfId="1" applyNumberFormat="1" applyFont="1" applyBorder="1">
      <alignment vertical="center"/>
    </xf>
    <xf numFmtId="176" fontId="1" fillId="0" borderId="11" xfId="1" applyNumberFormat="1" applyFont="1" applyBorder="1">
      <alignment vertical="center"/>
    </xf>
    <xf numFmtId="176" fontId="1" fillId="0" borderId="0" xfId="1" applyNumberFormat="1" applyFont="1">
      <alignment vertical="center"/>
    </xf>
    <xf numFmtId="176" fontId="1" fillId="0" borderId="12" xfId="1" applyNumberFormat="1" applyFont="1" applyBorder="1">
      <alignment vertical="center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>
      <alignment vertical="center"/>
    </xf>
    <xf numFmtId="0" fontId="4" fillId="0" borderId="0" xfId="1" quotePrefix="1" applyFont="1" applyBorder="1">
      <alignment vertical="center"/>
    </xf>
    <xf numFmtId="0" fontId="2" fillId="0" borderId="0" xfId="1" applyFont="1">
      <alignment vertical="center"/>
    </xf>
    <xf numFmtId="0" fontId="2" fillId="0" borderId="2" xfId="1" applyFont="1" applyBorder="1">
      <alignment vertical="center"/>
    </xf>
    <xf numFmtId="0" fontId="2" fillId="0" borderId="3" xfId="1" applyFont="1" applyBorder="1">
      <alignment vertical="center"/>
    </xf>
    <xf numFmtId="0" fontId="2" fillId="0" borderId="4" xfId="1" applyFont="1" applyBorder="1">
      <alignment vertical="center"/>
    </xf>
    <xf numFmtId="0" fontId="2" fillId="0" borderId="1" xfId="1" applyFont="1" applyBorder="1">
      <alignment vertical="center"/>
    </xf>
    <xf numFmtId="176" fontId="2" fillId="0" borderId="0" xfId="1" applyNumberFormat="1" applyFont="1">
      <alignment vertical="center"/>
    </xf>
    <xf numFmtId="0" fontId="0" fillId="0" borderId="0" xfId="1" applyFont="1">
      <alignment vertical="center"/>
    </xf>
    <xf numFmtId="0" fontId="6" fillId="0" borderId="0" xfId="1" applyFont="1">
      <alignment vertical="center"/>
    </xf>
    <xf numFmtId="179" fontId="4" fillId="0" borderId="0" xfId="1" applyNumberFormat="1" applyFont="1">
      <alignment vertical="center"/>
    </xf>
    <xf numFmtId="176" fontId="4" fillId="0" borderId="0" xfId="1" applyNumberFormat="1" applyFont="1">
      <alignment vertical="center"/>
    </xf>
    <xf numFmtId="178" fontId="8" fillId="0" borderId="0" xfId="1" applyNumberFormat="1" applyFont="1" applyFill="1" applyBorder="1">
      <alignment vertical="center"/>
    </xf>
    <xf numFmtId="178" fontId="8" fillId="0" borderId="0" xfId="1" applyNumberFormat="1" applyFont="1">
      <alignment vertical="center"/>
    </xf>
    <xf numFmtId="180" fontId="8" fillId="0" borderId="0" xfId="1" applyNumberFormat="1" applyFont="1">
      <alignment vertical="center"/>
    </xf>
    <xf numFmtId="0" fontId="8" fillId="0" borderId="0" xfId="1" applyFont="1" applyAlignment="1">
      <alignment horizontal="right" vertical="center"/>
    </xf>
  </cellXfs>
  <cellStyles count="2">
    <cellStyle name="標準" xfId="0" builtinId="0"/>
    <cellStyle name="標準_抽出abw0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79339971400282"/>
          <c:y val="5.9042510197506608E-2"/>
          <c:w val="0.78601848974564825"/>
          <c:h val="0.69744073727462841"/>
        </c:manualLayout>
      </c:layout>
      <c:scatterChart>
        <c:scatterStyle val="lineMarker"/>
        <c:varyColors val="0"/>
        <c:ser>
          <c:idx val="1"/>
          <c:order val="0"/>
          <c:tx>
            <c:strRef>
              <c:f>例題22エタノール並流３段抽出!$A$5</c:f>
              <c:strCache>
                <c:ptCount val="1"/>
                <c:pt idx="0">
                  <c:v>1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(例題22エタノール並流３段抽出!$E$18,例題22エタノール並流３段抽出!$H$18)</c:f>
              <c:numCache>
                <c:formatCode>0.0000_ </c:formatCode>
                <c:ptCount val="2"/>
                <c:pt idx="0">
                  <c:v>0.10074384413960946</c:v>
                </c:pt>
                <c:pt idx="1">
                  <c:v>0.72628077930195267</c:v>
                </c:pt>
              </c:numCache>
            </c:numRef>
          </c:xVal>
          <c:yVal>
            <c:numRef>
              <c:f>(例題22エタノール並流３段抽出!$C$18,例題22エタノール並流３段抽出!$F$18)</c:f>
              <c:numCache>
                <c:formatCode>0.0000_ </c:formatCode>
                <c:ptCount val="2"/>
                <c:pt idx="0">
                  <c:v>0.21111576620941419</c:v>
                </c:pt>
                <c:pt idx="1">
                  <c:v>0.1812827635909065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7F-4D74-80EF-8C9CD54BFDCD}"/>
            </c:ext>
          </c:extLst>
        </c:ser>
        <c:ser>
          <c:idx val="2"/>
          <c:order val="1"/>
          <c:tx>
            <c:strRef>
              <c:f>例題22エタノール並流３段抽出!$A$6</c:f>
              <c:strCache>
                <c:ptCount val="1"/>
                <c:pt idx="0">
                  <c:v>2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(例題22エタノール並流３段抽出!$E$5,例題22エタノール並流３段抽出!$H$5)</c:f>
              <c:numCache>
                <c:formatCode>0.000_ </c:formatCode>
                <c:ptCount val="2"/>
                <c:pt idx="0">
                  <c:v>6.2E-2</c:v>
                </c:pt>
                <c:pt idx="1">
                  <c:v>0.95</c:v>
                </c:pt>
              </c:numCache>
            </c:numRef>
          </c:xVal>
          <c:yVal>
            <c:numRef>
              <c:f>(例題22エタノール並流３段抽出!$C$5,例題22エタノール並流３段抽出!$F$5)</c:f>
              <c:numCache>
                <c:formatCode>0.000_ </c:formatCode>
                <c:ptCount val="2"/>
                <c:pt idx="0">
                  <c:v>6.7000000000000004E-2</c:v>
                </c:pt>
                <c:pt idx="1">
                  <c:v>2.9000000000000001E-2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7F-4D74-80EF-8C9CD54BFDCD}"/>
            </c:ext>
          </c:extLst>
        </c:ser>
        <c:ser>
          <c:idx val="3"/>
          <c:order val="2"/>
          <c:tx>
            <c:strRef>
              <c:f>例題22エタノール並流３段抽出!$A$7</c:f>
              <c:strCache>
                <c:ptCount val="1"/>
                <c:pt idx="0">
                  <c:v>3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(例題22エタノール並流３段抽出!$E$6,例題22エタノール並流３段抽出!$H$6)</c:f>
              <c:numCache>
                <c:formatCode>0.000_ </c:formatCode>
                <c:ptCount val="2"/>
                <c:pt idx="0">
                  <c:v>6.9000000000000006E-2</c:v>
                </c:pt>
                <c:pt idx="1">
                  <c:v>0.9</c:v>
                </c:pt>
              </c:numCache>
            </c:numRef>
          </c:xVal>
          <c:yVal>
            <c:numRef>
              <c:f>(例題22エタノール並流３段抽出!$C$6,例題22エタノール並流３段抽出!$F$6)</c:f>
              <c:numCache>
                <c:formatCode>0.000_ </c:formatCode>
                <c:ptCount val="2"/>
                <c:pt idx="0">
                  <c:v>0.125</c:v>
                </c:pt>
                <c:pt idx="1">
                  <c:v>6.7000000000000004E-2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F7F-4D74-80EF-8C9CD54BFDCD}"/>
            </c:ext>
          </c:extLst>
        </c:ser>
        <c:ser>
          <c:idx val="4"/>
          <c:order val="3"/>
          <c:tx>
            <c:strRef>
              <c:f>例題22エタノール並流３段抽出!$A$8</c:f>
              <c:strCache>
                <c:ptCount val="1"/>
                <c:pt idx="0">
                  <c:v>4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(例題22エタノール並流３段抽出!$E$7,例題22エタノール並流３段抽出!$H$7)</c:f>
              <c:numCache>
                <c:formatCode>0.000_ </c:formatCode>
                <c:ptCount val="2"/>
                <c:pt idx="0">
                  <c:v>7.8E-2</c:v>
                </c:pt>
                <c:pt idx="1">
                  <c:v>0.85</c:v>
                </c:pt>
              </c:numCache>
            </c:numRef>
          </c:xVal>
          <c:yVal>
            <c:numRef>
              <c:f>(例題22エタノール並流３段抽出!$C$7,例題22エタノール並流３段抽出!$F$7)</c:f>
              <c:numCache>
                <c:formatCode>0.000_ </c:formatCode>
                <c:ptCount val="2"/>
                <c:pt idx="0">
                  <c:v>0.159</c:v>
                </c:pt>
                <c:pt idx="1">
                  <c:v>0.10199999999999999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F7F-4D74-80EF-8C9CD54BFDCD}"/>
            </c:ext>
          </c:extLst>
        </c:ser>
        <c:ser>
          <c:idx val="5"/>
          <c:order val="4"/>
          <c:tx>
            <c:strRef>
              <c:f>例題22エタノール並流３段抽出!$A$9</c:f>
              <c:strCache>
                <c:ptCount val="1"/>
                <c:pt idx="0">
                  <c:v>5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(例題22エタノール並流３段抽出!$E$8,例題22エタノール並流３段抽出!$H$8)</c:f>
              <c:numCache>
                <c:formatCode>0.000_ </c:formatCode>
                <c:ptCount val="2"/>
                <c:pt idx="0">
                  <c:v>8.7999999999999995E-2</c:v>
                </c:pt>
                <c:pt idx="1">
                  <c:v>0.8</c:v>
                </c:pt>
              </c:numCache>
            </c:numRef>
          </c:xVal>
          <c:yVal>
            <c:numRef>
              <c:f>(例題22エタノール並流３段抽出!$C$8,例題22エタノール並流３段抽出!$F$8)</c:f>
              <c:numCache>
                <c:formatCode>0.000_ </c:formatCode>
                <c:ptCount val="2"/>
                <c:pt idx="0">
                  <c:v>0.186</c:v>
                </c:pt>
                <c:pt idx="1">
                  <c:v>0.13600000000000001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F7F-4D74-80EF-8C9CD54BFDCD}"/>
            </c:ext>
          </c:extLst>
        </c:ser>
        <c:ser>
          <c:idx val="6"/>
          <c:order val="5"/>
          <c:tx>
            <c:strRef>
              <c:f>例題22エタノール並流３段抽出!$A$10</c:f>
              <c:strCache>
                <c:ptCount val="1"/>
                <c:pt idx="0">
                  <c:v>6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(例題22エタノール並流３段抽出!$E$9,例題22エタノール並流３段抽出!$H$9)</c:f>
              <c:numCache>
                <c:formatCode>0.000_ </c:formatCode>
                <c:ptCount val="2"/>
                <c:pt idx="0">
                  <c:v>9.6000000000000002E-2</c:v>
                </c:pt>
                <c:pt idx="1">
                  <c:v>0.75</c:v>
                </c:pt>
              </c:numCache>
            </c:numRef>
          </c:xVal>
          <c:yVal>
            <c:numRef>
              <c:f>(例題22エタノール並流３段抽出!$C$9,例題22エタノール並流３段抽出!$F$9)</c:f>
              <c:numCache>
                <c:formatCode>0.000_ </c:formatCode>
                <c:ptCount val="2"/>
                <c:pt idx="0">
                  <c:v>0.20399999999999999</c:v>
                </c:pt>
                <c:pt idx="1">
                  <c:v>0.16800000000000001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F7F-4D74-80EF-8C9CD54BFDCD}"/>
            </c:ext>
          </c:extLst>
        </c:ser>
        <c:ser>
          <c:idx val="7"/>
          <c:order val="6"/>
          <c:tx>
            <c:strRef>
              <c:f>例題22エタノール並流３段抽出!$A$11</c:f>
              <c:strCache>
                <c:ptCount val="1"/>
                <c:pt idx="0">
                  <c:v>7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(例題22エタノール並流３段抽出!$E$10,例題22エタノール並流３段抽出!$H$10)</c:f>
              <c:numCache>
                <c:formatCode>0.000_ </c:formatCode>
                <c:ptCount val="2"/>
                <c:pt idx="0">
                  <c:v>0.106</c:v>
                </c:pt>
                <c:pt idx="1">
                  <c:v>0.7</c:v>
                </c:pt>
              </c:numCache>
            </c:numRef>
          </c:xVal>
          <c:yVal>
            <c:numRef>
              <c:f>(例題22エタノール並流３段抽出!$C$10,例題22エタノール並流３段抽出!$F$10)</c:f>
              <c:numCache>
                <c:formatCode>0.000_ </c:formatCode>
                <c:ptCount val="2"/>
                <c:pt idx="0">
                  <c:v>0.219</c:v>
                </c:pt>
                <c:pt idx="1">
                  <c:v>0.19600000000000001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F7F-4D74-80EF-8C9CD54BFDCD}"/>
            </c:ext>
          </c:extLst>
        </c:ser>
        <c:ser>
          <c:idx val="8"/>
          <c:order val="7"/>
          <c:tx>
            <c:strRef>
              <c:f>例題22エタノール並流３段抽出!$A$12</c:f>
              <c:strCache>
                <c:ptCount val="1"/>
                <c:pt idx="0">
                  <c:v>8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(例題22エタノール並流３段抽出!$E$11,例題22エタノール並流３段抽出!$H$11)</c:f>
              <c:numCache>
                <c:formatCode>0.000_ </c:formatCode>
                <c:ptCount val="2"/>
                <c:pt idx="0">
                  <c:v>0.11899999999999999</c:v>
                </c:pt>
                <c:pt idx="1">
                  <c:v>0.65</c:v>
                </c:pt>
              </c:numCache>
            </c:numRef>
          </c:xVal>
          <c:yVal>
            <c:numRef>
              <c:f>(例題22エタノール並流３段抽出!$C$11,例題22エタノール並流３段抽出!$F$11)</c:f>
              <c:numCache>
                <c:formatCode>0.000_ </c:formatCode>
                <c:ptCount val="2"/>
                <c:pt idx="0">
                  <c:v>0.23100000000000001</c:v>
                </c:pt>
                <c:pt idx="1">
                  <c:v>0.22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F7F-4D74-80EF-8C9CD54BFDCD}"/>
            </c:ext>
          </c:extLst>
        </c:ser>
        <c:ser>
          <c:idx val="9"/>
          <c:order val="8"/>
          <c:tx>
            <c:strRef>
              <c:f>例題22エタノール並流３段抽出!$A$13</c:f>
              <c:strCache>
                <c:ptCount val="1"/>
                <c:pt idx="0">
                  <c:v>9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(例題22エタノール並流３段抽出!$E$12,例題22エタノール並流３段抽出!$H$12)</c:f>
              <c:numCache>
                <c:formatCode>0.000_ </c:formatCode>
                <c:ptCount val="2"/>
                <c:pt idx="0">
                  <c:v>0.13300000000000001</c:v>
                </c:pt>
                <c:pt idx="1">
                  <c:v>0.6</c:v>
                </c:pt>
              </c:numCache>
            </c:numRef>
          </c:xVal>
          <c:yVal>
            <c:numRef>
              <c:f>(例題22エタノール並流３段抽出!$C$12,例題22エタノール並流３段抽出!$F$12)</c:f>
              <c:numCache>
                <c:formatCode>0.000_ </c:formatCode>
                <c:ptCount val="2"/>
                <c:pt idx="0">
                  <c:v>0.24199999999999999</c:v>
                </c:pt>
                <c:pt idx="1">
                  <c:v>0.24099999999999999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F7F-4D74-80EF-8C9CD54BFDCD}"/>
            </c:ext>
          </c:extLst>
        </c:ser>
        <c:ser>
          <c:idx val="10"/>
          <c:order val="9"/>
          <c:tx>
            <c:strRef>
              <c:f>例題22エタノール並流３段抽出!$A$14</c:f>
              <c:strCache>
                <c:ptCount val="1"/>
                <c:pt idx="0">
                  <c:v>10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(例題22エタノール並流３段抽出!$E$13,例題22エタノール並流３段抽出!$H$13)</c:f>
              <c:numCache>
                <c:formatCode>0.000_ </c:formatCode>
                <c:ptCount val="2"/>
                <c:pt idx="0">
                  <c:v>0.154</c:v>
                </c:pt>
                <c:pt idx="1">
                  <c:v>0.55000000000000004</c:v>
                </c:pt>
              </c:numCache>
            </c:numRef>
          </c:xVal>
          <c:yVal>
            <c:numRef>
              <c:f>(例題22エタノール並流３段抽出!$C$13,例題22エタノール並流３段抽出!$F$13)</c:f>
              <c:numCache>
                <c:formatCode>0.000_ </c:formatCode>
                <c:ptCount val="2"/>
                <c:pt idx="0">
                  <c:v>0.25600000000000001</c:v>
                </c:pt>
                <c:pt idx="1">
                  <c:v>0.25700000000000001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FF7F-4D74-80EF-8C9CD54BFDCD}"/>
            </c:ext>
          </c:extLst>
        </c:ser>
        <c:ser>
          <c:idx val="11"/>
          <c:order val="10"/>
          <c:tx>
            <c:strRef>
              <c:f>例題22エタノール並流３段抽出!$A$15</c:f>
              <c:strCache>
                <c:ptCount val="1"/>
                <c:pt idx="0">
                  <c:v>11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(例題22エタノール並流３段抽出!$E$14,例題22エタノール並流３段抽出!$H$14)</c:f>
              <c:numCache>
                <c:formatCode>0.000_ </c:formatCode>
                <c:ptCount val="2"/>
                <c:pt idx="0">
                  <c:v>0.183</c:v>
                </c:pt>
                <c:pt idx="1">
                  <c:v>0.5</c:v>
                </c:pt>
              </c:numCache>
            </c:numRef>
          </c:xVal>
          <c:yVal>
            <c:numRef>
              <c:f>(例題22エタノール並流３段抽出!$C$14,例題22エタノール並流３段抽出!$F$14)</c:f>
              <c:numCache>
                <c:formatCode>0.000_ </c:formatCode>
                <c:ptCount val="2"/>
                <c:pt idx="0">
                  <c:v>0.26500000000000001</c:v>
                </c:pt>
                <c:pt idx="1">
                  <c:v>0.26900000000000002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FF7F-4D74-80EF-8C9CD54BFDCD}"/>
            </c:ext>
          </c:extLst>
        </c:ser>
        <c:ser>
          <c:idx val="12"/>
          <c:order val="11"/>
          <c:tx>
            <c:strRef>
              <c:f>例題22エタノール並流３段抽出!$A$16</c:f>
              <c:strCache>
                <c:ptCount val="1"/>
                <c:pt idx="0">
                  <c:v>12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(例題22エタノール並流３段抽出!$E$16,例題22エタノール並流３段抽出!$H$16)</c:f>
              <c:numCache>
                <c:formatCode>0.000_ </c:formatCode>
                <c:ptCount val="2"/>
                <c:pt idx="0">
                  <c:v>0.25</c:v>
                </c:pt>
                <c:pt idx="1">
                  <c:v>0.4</c:v>
                </c:pt>
              </c:numCache>
            </c:numRef>
          </c:xVal>
          <c:yVal>
            <c:numRef>
              <c:f>(例題22エタノール並流３段抽出!$C$16,例題22エタノール並流３段抽出!$F$16)</c:f>
              <c:numCache>
                <c:formatCode>0.000_ </c:formatCode>
                <c:ptCount val="2"/>
                <c:pt idx="0">
                  <c:v>0.28000000000000003</c:v>
                </c:pt>
                <c:pt idx="1">
                  <c:v>0.28199999999999997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FF7F-4D74-80EF-8C9CD54BFDCD}"/>
            </c:ext>
          </c:extLst>
        </c:ser>
        <c:ser>
          <c:idx val="0"/>
          <c:order val="12"/>
          <c:tx>
            <c:v>n1</c:v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xVal>
            <c:numRef>
              <c:f>(例題22エタノール並流３段抽出!$E$18,例題22エタノール並流３段抽出!$H$18)</c:f>
              <c:numCache>
                <c:formatCode>0.0000_ </c:formatCode>
                <c:ptCount val="2"/>
                <c:pt idx="0">
                  <c:v>0.10074384413960946</c:v>
                </c:pt>
                <c:pt idx="1">
                  <c:v>0.72628077930195267</c:v>
                </c:pt>
              </c:numCache>
            </c:numRef>
          </c:xVal>
          <c:yVal>
            <c:numRef>
              <c:f>(例題22エタノール並流３段抽出!$C$18,例題22エタノール並流３段抽出!$F$18)</c:f>
              <c:numCache>
                <c:formatCode>0.0000_ </c:formatCode>
                <c:ptCount val="2"/>
                <c:pt idx="0">
                  <c:v>0.21111576620941419</c:v>
                </c:pt>
                <c:pt idx="1">
                  <c:v>0.1812827635909065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FF7F-4D74-80EF-8C9CD54BFDCD}"/>
            </c:ext>
          </c:extLst>
        </c:ser>
        <c:ser>
          <c:idx val="13"/>
          <c:order val="13"/>
          <c:tx>
            <c:v>n2</c:v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xVal>
            <c:numRef>
              <c:f>(例題22エタノール並流３段抽出!$E$20,例題22エタノール並流３段抽出!$H$20)</c:f>
              <c:numCache>
                <c:formatCode>0.0000_ </c:formatCode>
                <c:ptCount val="2"/>
                <c:pt idx="0">
                  <c:v>7.7668709213002937E-2</c:v>
                </c:pt>
                <c:pt idx="1">
                  <c:v>0.85184050437220582</c:v>
                </c:pt>
              </c:numCache>
            </c:numRef>
          </c:xVal>
          <c:yVal>
            <c:numRef>
              <c:f>(例題22エタノール並流３段抽出!$C$20,例題22エタノール並流３段抽出!$F$20)</c:f>
              <c:numCache>
                <c:formatCode>0.0000_ </c:formatCode>
                <c:ptCount val="2"/>
                <c:pt idx="0">
                  <c:v>0.15774845702689999</c:v>
                </c:pt>
                <c:pt idx="1">
                  <c:v>0.10071164693945588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FF7F-4D74-80EF-8C9CD54BFDCD}"/>
            </c:ext>
          </c:extLst>
        </c:ser>
        <c:ser>
          <c:idx val="14"/>
          <c:order val="14"/>
          <c:tx>
            <c:v>n3</c:v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xVal>
            <c:numRef>
              <c:f>(例題22エタノール並流３段抽出!$E$22,例題22エタノール並流３段抽出!$H$22)</c:f>
              <c:numCache>
                <c:formatCode>0.0000_ </c:formatCode>
                <c:ptCount val="2"/>
                <c:pt idx="0">
                  <c:v>6.8641105833743749E-2</c:v>
                </c:pt>
                <c:pt idx="1">
                  <c:v>0.90256352975897336</c:v>
                </c:pt>
              </c:numCache>
            </c:numRef>
          </c:xVal>
          <c:yVal>
            <c:numRef>
              <c:f>(例題22エタノール並流３段抽出!$C$22,例題22エタノール並流３段抽出!$F$22)</c:f>
              <c:numCache>
                <c:formatCode>0.0000_ </c:formatCode>
                <c:ptCount val="2"/>
                <c:pt idx="0">
                  <c:v>0.12202630547959097</c:v>
                </c:pt>
                <c:pt idx="1">
                  <c:v>6.5051717383180302E-2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FF7F-4D74-80EF-8C9CD54BFDCD}"/>
            </c:ext>
          </c:extLst>
        </c:ser>
        <c:ser>
          <c:idx val="15"/>
          <c:order val="15"/>
          <c:spPr>
            <a:ln>
              <a:noFill/>
            </a:ln>
          </c:spPr>
          <c:marker>
            <c:symbol val="circle"/>
            <c:size val="6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例題22エタノール並流３段抽出!$K$1:$L$1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例題22エタノール並流３段抽出!$K$2:$L$2</c:f>
              <c:numCache>
                <c:formatCode>General</c:formatCode>
                <c:ptCount val="2"/>
                <c:pt idx="0">
                  <c:v>0.3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0A-4D69-AA9B-04F3AA306EBA}"/>
            </c:ext>
          </c:extLst>
        </c:ser>
        <c:ser>
          <c:idx val="16"/>
          <c:order val="16"/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例題22エタノール並流３段抽出!$M$1:$N$1</c:f>
              <c:numCache>
                <c:formatCode>General</c:formatCode>
                <c:ptCount val="2"/>
                <c:pt idx="0">
                  <c:v>0.7</c:v>
                </c:pt>
                <c:pt idx="1">
                  <c:v>1</c:v>
                </c:pt>
              </c:numCache>
            </c:numRef>
          </c:xVal>
          <c:yVal>
            <c:numRef>
              <c:f>例題22エタノール並流３段抽出!$M$2:$N$2</c:f>
              <c:numCache>
                <c:formatCode>General</c:formatCode>
                <c:ptCount val="2"/>
                <c:pt idx="0">
                  <c:v>0.3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70A-4D69-AA9B-04F3AA306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5463599"/>
        <c:axId val="1"/>
      </c:scatterChart>
      <c:valAx>
        <c:axId val="625463599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A(</a:t>
                </a:r>
                <a:r>
                  <a:rPr lang="ja-JP"/>
                  <a:t>水</a:t>
                </a:r>
                <a:r>
                  <a:rPr lang="en-US"/>
                  <a:t>)        </a:t>
                </a:r>
                <a:r>
                  <a:rPr lang="ja-JP"/>
                  <a:t>　</a:t>
                </a:r>
                <a:r>
                  <a:rPr lang="en-US"/>
                  <a:t>            </a:t>
                </a:r>
                <a:r>
                  <a:rPr lang="ja-JP"/>
                  <a:t>　</a:t>
                </a:r>
                <a:r>
                  <a:rPr lang="en-US"/>
                  <a:t>x</a:t>
                </a:r>
                <a:r>
                  <a:rPr lang="en-US" baseline="-25000"/>
                  <a:t>B</a:t>
                </a:r>
                <a:r>
                  <a:rPr lang="en-US"/>
                  <a:t>             B(</a:t>
                </a:r>
                <a:r>
                  <a:rPr lang="ja-JP"/>
                  <a:t>エチルエーテル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.16455986339204878"/>
              <c:y val="0.851187932931961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crossBetween val="midCat"/>
        <c:majorUnit val="0.2"/>
        <c:minorUnit val="0.1"/>
      </c:valAx>
      <c:valAx>
        <c:axId val="1"/>
        <c:scaling>
          <c:orientation val="minMax"/>
          <c:max val="0.3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 </a:t>
                </a:r>
                <a:r>
                  <a:rPr lang="en-US"/>
                  <a:t>x</a:t>
                </a:r>
                <a:r>
                  <a:rPr lang="en-US" baseline="-25000"/>
                  <a:t>C</a:t>
                </a:r>
                <a:r>
                  <a:rPr lang="en-US"/>
                  <a:t>       C(</a:t>
                </a:r>
                <a:r>
                  <a:rPr lang="ja-JP"/>
                  <a:t>エタノール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3.5484446620109814E-2"/>
              <c:y val="6.501189330374473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625463599"/>
        <c:crosses val="autoZero"/>
        <c:crossBetween val="midCat"/>
        <c:majorUnit val="0.1"/>
        <c:minorUnit val="5.0000000000000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 panose="020B0604020202020204" pitchFamily="34" charset="0"/>
          <a:ea typeface="ＭＳ Ｐゴシック"/>
          <a:cs typeface="Arial" panose="020B0604020202020204" pitchFamily="34" charset="0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704871922488608"/>
          <c:y val="5.9042602097323031E-2"/>
          <c:w val="0.78601848974564825"/>
          <c:h val="0.69744073727462841"/>
        </c:manualLayout>
      </c:layout>
      <c:scatterChart>
        <c:scatterStyle val="lineMarker"/>
        <c:varyColors val="0"/>
        <c:ser>
          <c:idx val="1"/>
          <c:order val="0"/>
          <c:tx>
            <c:strRef>
              <c:f>例題22エタノール並流３段抽出!$A$5</c:f>
              <c:strCache>
                <c:ptCount val="1"/>
                <c:pt idx="0">
                  <c:v>1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(例題22エタノール並流３段抽出!$E$18,例題22エタノール並流３段抽出!$H$18)</c:f>
              <c:numCache>
                <c:formatCode>0.0000_ </c:formatCode>
                <c:ptCount val="2"/>
                <c:pt idx="0">
                  <c:v>0.10074384413960946</c:v>
                </c:pt>
                <c:pt idx="1">
                  <c:v>0.72628077930195267</c:v>
                </c:pt>
              </c:numCache>
            </c:numRef>
          </c:xVal>
          <c:yVal>
            <c:numRef>
              <c:f>(例題22エタノール並流３段抽出!$C$18,例題22エタノール並流３段抽出!$F$18)</c:f>
              <c:numCache>
                <c:formatCode>0.0000_ </c:formatCode>
                <c:ptCount val="2"/>
                <c:pt idx="0">
                  <c:v>0.21111576620941419</c:v>
                </c:pt>
                <c:pt idx="1">
                  <c:v>0.1812827635909065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6B9-49C8-85DE-774985D708A7}"/>
            </c:ext>
          </c:extLst>
        </c:ser>
        <c:ser>
          <c:idx val="2"/>
          <c:order val="1"/>
          <c:tx>
            <c:strRef>
              <c:f>例題22エタノール並流３段抽出!$A$6</c:f>
              <c:strCache>
                <c:ptCount val="1"/>
                <c:pt idx="0">
                  <c:v>2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(例題22エタノール並流３段抽出!$E$5,例題22エタノール並流３段抽出!$H$5)</c:f>
              <c:numCache>
                <c:formatCode>0.000_ </c:formatCode>
                <c:ptCount val="2"/>
                <c:pt idx="0">
                  <c:v>6.2E-2</c:v>
                </c:pt>
                <c:pt idx="1">
                  <c:v>0.95</c:v>
                </c:pt>
              </c:numCache>
            </c:numRef>
          </c:xVal>
          <c:yVal>
            <c:numRef>
              <c:f>(例題22エタノール並流３段抽出!$C$5,例題22エタノール並流３段抽出!$F$5)</c:f>
              <c:numCache>
                <c:formatCode>0.000_ </c:formatCode>
                <c:ptCount val="2"/>
                <c:pt idx="0">
                  <c:v>6.7000000000000004E-2</c:v>
                </c:pt>
                <c:pt idx="1">
                  <c:v>2.9000000000000001E-2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6B9-49C8-85DE-774985D708A7}"/>
            </c:ext>
          </c:extLst>
        </c:ser>
        <c:ser>
          <c:idx val="3"/>
          <c:order val="2"/>
          <c:tx>
            <c:strRef>
              <c:f>例題22エタノール並流３段抽出!$A$7</c:f>
              <c:strCache>
                <c:ptCount val="1"/>
                <c:pt idx="0">
                  <c:v>3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(例題22エタノール並流３段抽出!$E$6,例題22エタノール並流３段抽出!$H$6)</c:f>
              <c:numCache>
                <c:formatCode>0.000_ </c:formatCode>
                <c:ptCount val="2"/>
                <c:pt idx="0">
                  <c:v>6.9000000000000006E-2</c:v>
                </c:pt>
                <c:pt idx="1">
                  <c:v>0.9</c:v>
                </c:pt>
              </c:numCache>
            </c:numRef>
          </c:xVal>
          <c:yVal>
            <c:numRef>
              <c:f>(例題22エタノール並流３段抽出!$C$6,例題22エタノール並流３段抽出!$F$6)</c:f>
              <c:numCache>
                <c:formatCode>0.000_ </c:formatCode>
                <c:ptCount val="2"/>
                <c:pt idx="0">
                  <c:v>0.125</c:v>
                </c:pt>
                <c:pt idx="1">
                  <c:v>6.7000000000000004E-2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6B9-49C8-85DE-774985D708A7}"/>
            </c:ext>
          </c:extLst>
        </c:ser>
        <c:ser>
          <c:idx val="4"/>
          <c:order val="3"/>
          <c:tx>
            <c:strRef>
              <c:f>例題22エタノール並流３段抽出!$A$8</c:f>
              <c:strCache>
                <c:ptCount val="1"/>
                <c:pt idx="0">
                  <c:v>4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(例題22エタノール並流３段抽出!$E$7,例題22エタノール並流３段抽出!$H$7)</c:f>
              <c:numCache>
                <c:formatCode>0.000_ </c:formatCode>
                <c:ptCount val="2"/>
                <c:pt idx="0">
                  <c:v>7.8E-2</c:v>
                </c:pt>
                <c:pt idx="1">
                  <c:v>0.85</c:v>
                </c:pt>
              </c:numCache>
            </c:numRef>
          </c:xVal>
          <c:yVal>
            <c:numRef>
              <c:f>(例題22エタノール並流３段抽出!$C$7,例題22エタノール並流３段抽出!$F$7)</c:f>
              <c:numCache>
                <c:formatCode>0.000_ </c:formatCode>
                <c:ptCount val="2"/>
                <c:pt idx="0">
                  <c:v>0.159</c:v>
                </c:pt>
                <c:pt idx="1">
                  <c:v>0.10199999999999999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6B9-49C8-85DE-774985D708A7}"/>
            </c:ext>
          </c:extLst>
        </c:ser>
        <c:ser>
          <c:idx val="5"/>
          <c:order val="4"/>
          <c:tx>
            <c:strRef>
              <c:f>例題22エタノール並流３段抽出!$A$9</c:f>
              <c:strCache>
                <c:ptCount val="1"/>
                <c:pt idx="0">
                  <c:v>5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(例題22エタノール並流３段抽出!$E$8,例題22エタノール並流３段抽出!$H$8)</c:f>
              <c:numCache>
                <c:formatCode>0.000_ </c:formatCode>
                <c:ptCount val="2"/>
                <c:pt idx="0">
                  <c:v>8.7999999999999995E-2</c:v>
                </c:pt>
                <c:pt idx="1">
                  <c:v>0.8</c:v>
                </c:pt>
              </c:numCache>
            </c:numRef>
          </c:xVal>
          <c:yVal>
            <c:numRef>
              <c:f>(例題22エタノール並流３段抽出!$C$8,例題22エタノール並流３段抽出!$F$8)</c:f>
              <c:numCache>
                <c:formatCode>0.000_ </c:formatCode>
                <c:ptCount val="2"/>
                <c:pt idx="0">
                  <c:v>0.186</c:v>
                </c:pt>
                <c:pt idx="1">
                  <c:v>0.13600000000000001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6B9-49C8-85DE-774985D708A7}"/>
            </c:ext>
          </c:extLst>
        </c:ser>
        <c:ser>
          <c:idx val="6"/>
          <c:order val="5"/>
          <c:tx>
            <c:strRef>
              <c:f>例題22エタノール並流３段抽出!$A$10</c:f>
              <c:strCache>
                <c:ptCount val="1"/>
                <c:pt idx="0">
                  <c:v>6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(例題22エタノール並流３段抽出!$E$9,例題22エタノール並流３段抽出!$H$9)</c:f>
              <c:numCache>
                <c:formatCode>0.000_ </c:formatCode>
                <c:ptCount val="2"/>
                <c:pt idx="0">
                  <c:v>9.6000000000000002E-2</c:v>
                </c:pt>
                <c:pt idx="1">
                  <c:v>0.75</c:v>
                </c:pt>
              </c:numCache>
            </c:numRef>
          </c:xVal>
          <c:yVal>
            <c:numRef>
              <c:f>(例題22エタノール並流３段抽出!$C$9,例題22エタノール並流３段抽出!$F$9)</c:f>
              <c:numCache>
                <c:formatCode>0.000_ </c:formatCode>
                <c:ptCount val="2"/>
                <c:pt idx="0">
                  <c:v>0.20399999999999999</c:v>
                </c:pt>
                <c:pt idx="1">
                  <c:v>0.16800000000000001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6B9-49C8-85DE-774985D708A7}"/>
            </c:ext>
          </c:extLst>
        </c:ser>
        <c:ser>
          <c:idx val="7"/>
          <c:order val="6"/>
          <c:tx>
            <c:strRef>
              <c:f>例題22エタノール並流３段抽出!$A$11</c:f>
              <c:strCache>
                <c:ptCount val="1"/>
                <c:pt idx="0">
                  <c:v>7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(例題22エタノール並流３段抽出!$E$10,例題22エタノール並流３段抽出!$H$10)</c:f>
              <c:numCache>
                <c:formatCode>0.000_ </c:formatCode>
                <c:ptCount val="2"/>
                <c:pt idx="0">
                  <c:v>0.106</c:v>
                </c:pt>
                <c:pt idx="1">
                  <c:v>0.7</c:v>
                </c:pt>
              </c:numCache>
            </c:numRef>
          </c:xVal>
          <c:yVal>
            <c:numRef>
              <c:f>(例題22エタノール並流３段抽出!$C$10,例題22エタノール並流３段抽出!$F$10)</c:f>
              <c:numCache>
                <c:formatCode>0.000_ </c:formatCode>
                <c:ptCount val="2"/>
                <c:pt idx="0">
                  <c:v>0.219</c:v>
                </c:pt>
                <c:pt idx="1">
                  <c:v>0.19600000000000001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6B9-49C8-85DE-774985D708A7}"/>
            </c:ext>
          </c:extLst>
        </c:ser>
        <c:ser>
          <c:idx val="8"/>
          <c:order val="7"/>
          <c:tx>
            <c:strRef>
              <c:f>例題22エタノール並流３段抽出!$A$12</c:f>
              <c:strCache>
                <c:ptCount val="1"/>
                <c:pt idx="0">
                  <c:v>8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(例題22エタノール並流３段抽出!$E$11,例題22エタノール並流３段抽出!$H$11)</c:f>
              <c:numCache>
                <c:formatCode>0.000_ </c:formatCode>
                <c:ptCount val="2"/>
                <c:pt idx="0">
                  <c:v>0.11899999999999999</c:v>
                </c:pt>
                <c:pt idx="1">
                  <c:v>0.65</c:v>
                </c:pt>
              </c:numCache>
            </c:numRef>
          </c:xVal>
          <c:yVal>
            <c:numRef>
              <c:f>(例題22エタノール並流３段抽出!$C$11,例題22エタノール並流３段抽出!$F$11)</c:f>
              <c:numCache>
                <c:formatCode>0.000_ </c:formatCode>
                <c:ptCount val="2"/>
                <c:pt idx="0">
                  <c:v>0.23100000000000001</c:v>
                </c:pt>
                <c:pt idx="1">
                  <c:v>0.22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6B9-49C8-85DE-774985D708A7}"/>
            </c:ext>
          </c:extLst>
        </c:ser>
        <c:ser>
          <c:idx val="9"/>
          <c:order val="8"/>
          <c:tx>
            <c:strRef>
              <c:f>例題22エタノール並流３段抽出!$A$13</c:f>
              <c:strCache>
                <c:ptCount val="1"/>
                <c:pt idx="0">
                  <c:v>9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(例題22エタノール並流３段抽出!$E$12,例題22エタノール並流３段抽出!$H$12)</c:f>
              <c:numCache>
                <c:formatCode>0.000_ </c:formatCode>
                <c:ptCount val="2"/>
                <c:pt idx="0">
                  <c:v>0.13300000000000001</c:v>
                </c:pt>
                <c:pt idx="1">
                  <c:v>0.6</c:v>
                </c:pt>
              </c:numCache>
            </c:numRef>
          </c:xVal>
          <c:yVal>
            <c:numRef>
              <c:f>(例題22エタノール並流３段抽出!$C$12,例題22エタノール並流３段抽出!$F$12)</c:f>
              <c:numCache>
                <c:formatCode>0.000_ </c:formatCode>
                <c:ptCount val="2"/>
                <c:pt idx="0">
                  <c:v>0.24199999999999999</c:v>
                </c:pt>
                <c:pt idx="1">
                  <c:v>0.24099999999999999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6B9-49C8-85DE-774985D708A7}"/>
            </c:ext>
          </c:extLst>
        </c:ser>
        <c:ser>
          <c:idx val="10"/>
          <c:order val="9"/>
          <c:tx>
            <c:strRef>
              <c:f>例題22エタノール並流３段抽出!$A$14</c:f>
              <c:strCache>
                <c:ptCount val="1"/>
                <c:pt idx="0">
                  <c:v>10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(例題22エタノール並流３段抽出!$E$13,例題22エタノール並流３段抽出!$H$13)</c:f>
              <c:numCache>
                <c:formatCode>0.000_ </c:formatCode>
                <c:ptCount val="2"/>
                <c:pt idx="0">
                  <c:v>0.154</c:v>
                </c:pt>
                <c:pt idx="1">
                  <c:v>0.55000000000000004</c:v>
                </c:pt>
              </c:numCache>
            </c:numRef>
          </c:xVal>
          <c:yVal>
            <c:numRef>
              <c:f>(例題22エタノール並流３段抽出!$C$13,例題22エタノール並流３段抽出!$F$13)</c:f>
              <c:numCache>
                <c:formatCode>0.000_ </c:formatCode>
                <c:ptCount val="2"/>
                <c:pt idx="0">
                  <c:v>0.25600000000000001</c:v>
                </c:pt>
                <c:pt idx="1">
                  <c:v>0.25700000000000001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A6B9-49C8-85DE-774985D708A7}"/>
            </c:ext>
          </c:extLst>
        </c:ser>
        <c:ser>
          <c:idx val="11"/>
          <c:order val="10"/>
          <c:tx>
            <c:strRef>
              <c:f>例題22エタノール並流３段抽出!$A$15</c:f>
              <c:strCache>
                <c:ptCount val="1"/>
                <c:pt idx="0">
                  <c:v>11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(例題22エタノール並流３段抽出!$E$14,例題22エタノール並流３段抽出!$H$14)</c:f>
              <c:numCache>
                <c:formatCode>0.000_ </c:formatCode>
                <c:ptCount val="2"/>
                <c:pt idx="0">
                  <c:v>0.183</c:v>
                </c:pt>
                <c:pt idx="1">
                  <c:v>0.5</c:v>
                </c:pt>
              </c:numCache>
            </c:numRef>
          </c:xVal>
          <c:yVal>
            <c:numRef>
              <c:f>(例題22エタノール並流３段抽出!$C$14,例題22エタノール並流３段抽出!$F$14)</c:f>
              <c:numCache>
                <c:formatCode>0.000_ </c:formatCode>
                <c:ptCount val="2"/>
                <c:pt idx="0">
                  <c:v>0.26500000000000001</c:v>
                </c:pt>
                <c:pt idx="1">
                  <c:v>0.26900000000000002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A6B9-49C8-85DE-774985D708A7}"/>
            </c:ext>
          </c:extLst>
        </c:ser>
        <c:ser>
          <c:idx val="12"/>
          <c:order val="11"/>
          <c:tx>
            <c:strRef>
              <c:f>例題22エタノール並流３段抽出!$A$16</c:f>
              <c:strCache>
                <c:ptCount val="1"/>
                <c:pt idx="0">
                  <c:v>12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(例題22エタノール並流３段抽出!$E$16,例題22エタノール並流３段抽出!$H$16)</c:f>
              <c:numCache>
                <c:formatCode>0.000_ </c:formatCode>
                <c:ptCount val="2"/>
                <c:pt idx="0">
                  <c:v>0.25</c:v>
                </c:pt>
                <c:pt idx="1">
                  <c:v>0.4</c:v>
                </c:pt>
              </c:numCache>
            </c:numRef>
          </c:xVal>
          <c:yVal>
            <c:numRef>
              <c:f>(例題22エタノール並流３段抽出!$C$16,例題22エタノール並流３段抽出!$F$16)</c:f>
              <c:numCache>
                <c:formatCode>0.000_ </c:formatCode>
                <c:ptCount val="2"/>
                <c:pt idx="0">
                  <c:v>0.28000000000000003</c:v>
                </c:pt>
                <c:pt idx="1">
                  <c:v>0.28199999999999997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A6B9-49C8-85DE-774985D708A7}"/>
            </c:ext>
          </c:extLst>
        </c:ser>
        <c:ser>
          <c:idx val="15"/>
          <c:order val="12"/>
          <c:spPr>
            <a:ln>
              <a:noFill/>
            </a:ln>
          </c:spPr>
          <c:marker>
            <c:symbol val="circle"/>
            <c:size val="6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例題22エタノール並流３段抽出!$K$1:$L$1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例題22エタノール並流３段抽出!$K$2:$L$2</c:f>
              <c:numCache>
                <c:formatCode>General</c:formatCode>
                <c:ptCount val="2"/>
                <c:pt idx="0">
                  <c:v>0.3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A6B9-49C8-85DE-774985D708A7}"/>
            </c:ext>
          </c:extLst>
        </c:ser>
        <c:ser>
          <c:idx val="0"/>
          <c:order val="13"/>
          <c:spPr>
            <a:ln w="12700">
              <a:solidFill>
                <a:schemeClr val="tx1"/>
              </a:solidFill>
            </a:ln>
          </c:spPr>
          <c:marker>
            <c:symbol val="circle"/>
            <c:size val="6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(例題22エタノール並流３段抽出!$S$5,例題22エタノール並流３段抽出!$V$5)</c:f>
              <c:numCache>
                <c:formatCode>General</c:formatCode>
                <c:ptCount val="2"/>
                <c:pt idx="0">
                  <c:v>0.114</c:v>
                </c:pt>
                <c:pt idx="1">
                  <c:v>0.76100000000000001</c:v>
                </c:pt>
              </c:numCache>
            </c:numRef>
          </c:xVal>
          <c:yVal>
            <c:numRef>
              <c:f>(例題22エタノール並流３段抽出!$Q$5,例題22エタノール並流３段抽出!$T$5)</c:f>
              <c:numCache>
                <c:formatCode>General</c:formatCode>
                <c:ptCount val="2"/>
                <c:pt idx="0">
                  <c:v>0.222</c:v>
                </c:pt>
                <c:pt idx="1">
                  <c:v>0.157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A6B9-49C8-85DE-774985D708A7}"/>
            </c:ext>
          </c:extLst>
        </c:ser>
        <c:ser>
          <c:idx val="13"/>
          <c:order val="14"/>
          <c:spPr>
            <a:ln w="12700">
              <a:solidFill>
                <a:schemeClr val="tx1"/>
              </a:solidFill>
            </a:ln>
          </c:spPr>
          <c:marker>
            <c:symbol val="circle"/>
            <c:size val="6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(例題22エタノール並流３段抽出!$S$6,例題22エタノール並流３段抽出!$V$6)</c:f>
              <c:numCache>
                <c:formatCode>General</c:formatCode>
                <c:ptCount val="2"/>
                <c:pt idx="0" formatCode="0.000_ ">
                  <c:v>9.2999999999999999E-2</c:v>
                </c:pt>
                <c:pt idx="1">
                  <c:v>0.83399999999999996</c:v>
                </c:pt>
              </c:numCache>
            </c:numRef>
          </c:xVal>
          <c:yVal>
            <c:numRef>
              <c:f>(例題22エタノール並流３段抽出!$Q$6,例題22エタノール並流３段抽出!$T$6)</c:f>
              <c:numCache>
                <c:formatCode>General</c:formatCode>
                <c:ptCount val="2"/>
                <c:pt idx="0" formatCode="0.000_ ">
                  <c:v>0.17799999999999999</c:v>
                </c:pt>
                <c:pt idx="1">
                  <c:v>0.107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A6B9-49C8-85DE-774985D708A7}"/>
            </c:ext>
          </c:extLst>
        </c:ser>
        <c:ser>
          <c:idx val="14"/>
          <c:order val="15"/>
          <c:spPr>
            <a:ln w="12700">
              <a:solidFill>
                <a:schemeClr val="tx1"/>
              </a:solidFill>
            </a:ln>
          </c:spPr>
          <c:marker>
            <c:symbol val="circle"/>
            <c:size val="6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(例題22エタノール並流３段抽出!$S$7,例題22エタノール並流３段抽出!$V$7)</c:f>
              <c:numCache>
                <c:formatCode>General</c:formatCode>
                <c:ptCount val="2"/>
                <c:pt idx="0">
                  <c:v>0.08</c:v>
                </c:pt>
                <c:pt idx="1">
                  <c:v>0.877</c:v>
                </c:pt>
              </c:numCache>
            </c:numRef>
          </c:xVal>
          <c:yVal>
            <c:numRef>
              <c:f>(例題22エタノール並流３段抽出!$Q$7,例題22エタノール並流３段抽出!$T$7)</c:f>
              <c:numCache>
                <c:formatCode>General</c:formatCode>
                <c:ptCount val="2"/>
                <c:pt idx="0">
                  <c:v>0.14099999999999999</c:v>
                </c:pt>
                <c:pt idx="1">
                  <c:v>7.4700000000000003E-2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A6B9-49C8-85DE-774985D708A7}"/>
            </c:ext>
          </c:extLst>
        </c:ser>
        <c:ser>
          <c:idx val="16"/>
          <c:order val="16"/>
          <c:spPr>
            <a:ln w="6350">
              <a:solidFill>
                <a:schemeClr val="tx1"/>
              </a:solidFill>
            </a:ln>
          </c:spPr>
          <c:marker>
            <c:symbol val="none"/>
          </c:marker>
          <c:dPt>
            <c:idx val="1"/>
            <c:bubble3D val="0"/>
            <c:spPr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D4E3-4C50-BBCB-41CAE6A900CA}"/>
              </c:ext>
            </c:extLst>
          </c:dPt>
          <c:xVal>
            <c:numRef>
              <c:f>例題22エタノール並流３段抽出!$M$1:$N$1</c:f>
              <c:numCache>
                <c:formatCode>General</c:formatCode>
                <c:ptCount val="2"/>
                <c:pt idx="0">
                  <c:v>0.7</c:v>
                </c:pt>
                <c:pt idx="1">
                  <c:v>1</c:v>
                </c:pt>
              </c:numCache>
            </c:numRef>
          </c:xVal>
          <c:yVal>
            <c:numRef>
              <c:f>例題22エタノール並流３段抽出!$M$2:$N$2</c:f>
              <c:numCache>
                <c:formatCode>General</c:formatCode>
                <c:ptCount val="2"/>
                <c:pt idx="0">
                  <c:v>0.3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A6B9-49C8-85DE-774985D70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5463599"/>
        <c:axId val="1"/>
      </c:scatterChart>
      <c:valAx>
        <c:axId val="625463599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A(</a:t>
                </a:r>
                <a:r>
                  <a:rPr lang="ja-JP"/>
                  <a:t>水</a:t>
                </a:r>
                <a:r>
                  <a:rPr lang="en-US"/>
                  <a:t>)        </a:t>
                </a:r>
                <a:r>
                  <a:rPr lang="ja-JP"/>
                  <a:t>　</a:t>
                </a:r>
                <a:r>
                  <a:rPr lang="en-US"/>
                  <a:t>            </a:t>
                </a:r>
                <a:r>
                  <a:rPr lang="ja-JP"/>
                  <a:t>　</a:t>
                </a:r>
                <a:r>
                  <a:rPr lang="en-US"/>
                  <a:t>x</a:t>
                </a:r>
                <a:r>
                  <a:rPr lang="en-US" baseline="-25000"/>
                  <a:t>B</a:t>
                </a:r>
                <a:r>
                  <a:rPr lang="en-US"/>
                  <a:t>             B(</a:t>
                </a:r>
                <a:r>
                  <a:rPr lang="ja-JP"/>
                  <a:t>エチルエーテル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.18083918088250714"/>
              <c:y val="0.854097810141571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crossBetween val="midCat"/>
        <c:majorUnit val="0.2"/>
        <c:minorUnit val="0.1"/>
      </c:valAx>
      <c:valAx>
        <c:axId val="1"/>
        <c:scaling>
          <c:orientation val="minMax"/>
          <c:max val="0.3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 </a:t>
                </a:r>
                <a:r>
                  <a:rPr lang="en-US"/>
                  <a:t>x</a:t>
                </a:r>
                <a:r>
                  <a:rPr lang="en-US" baseline="-25000"/>
                  <a:t>C</a:t>
                </a:r>
                <a:r>
                  <a:rPr lang="en-US"/>
                  <a:t>       C(</a:t>
                </a:r>
                <a:r>
                  <a:rPr lang="ja-JP"/>
                  <a:t>エタノール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3.5484446620109814E-2"/>
              <c:y val="6.501189330374473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625463599"/>
        <c:crosses val="autoZero"/>
        <c:crossBetween val="midCat"/>
        <c:majorUnit val="0.1"/>
        <c:minorUnit val="5.0000000000000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 panose="020B0604020202020204" pitchFamily="34" charset="0"/>
          <a:ea typeface="ＭＳ Ｐゴシック"/>
          <a:cs typeface="Arial" panose="020B0604020202020204" pitchFamily="34" charset="0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631296</xdr:colOff>
      <xdr:row>28</xdr:row>
      <xdr:rowOff>168424</xdr:rowOff>
    </xdr:from>
    <xdr:to>
      <xdr:col>14</xdr:col>
      <xdr:colOff>25861</xdr:colOff>
      <xdr:row>45</xdr:row>
      <xdr:rowOff>120345</xdr:rowOff>
    </xdr:to>
    <xdr:graphicFrame macro="">
      <xdr:nvGraphicFramePr>
        <xdr:cNvPr id="102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377743</xdr:colOff>
      <xdr:row>6</xdr:row>
      <xdr:rowOff>86631</xdr:rowOff>
    </xdr:from>
    <xdr:to>
      <xdr:col>14</xdr:col>
      <xdr:colOff>21880</xdr:colOff>
      <xdr:row>27</xdr:row>
      <xdr:rowOff>27181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0871" y="946323"/>
          <a:ext cx="3473675" cy="2780140"/>
        </a:xfrm>
        <a:prstGeom prst="rect">
          <a:avLst/>
        </a:prstGeom>
      </xdr:spPr>
    </xdr:pic>
    <xdr:clientData/>
  </xdr:twoCellAnchor>
  <xdr:twoCellAnchor>
    <xdr:from>
      <xdr:col>15</xdr:col>
      <xdr:colOff>254722</xdr:colOff>
      <xdr:row>25</xdr:row>
      <xdr:rowOff>107832</xdr:rowOff>
    </xdr:from>
    <xdr:to>
      <xdr:col>21</xdr:col>
      <xdr:colOff>316604</xdr:colOff>
      <xdr:row>42</xdr:row>
      <xdr:rowOff>30949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560104</xdr:colOff>
      <xdr:row>0</xdr:row>
      <xdr:rowOff>0</xdr:rowOff>
    </xdr:from>
    <xdr:to>
      <xdr:col>13</xdr:col>
      <xdr:colOff>449386</xdr:colOff>
      <xdr:row>6</xdr:row>
      <xdr:rowOff>58615</xdr:rowOff>
    </xdr:to>
    <xdr:pic>
      <xdr:nvPicPr>
        <xdr:cNvPr id="6" name="図 5"/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943232" y="0"/>
          <a:ext cx="3080564" cy="918307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0.19105</cdr:x>
      <cdr:y>0.18631</cdr:y>
    </cdr:from>
    <cdr:to>
      <cdr:x>0.24125</cdr:x>
      <cdr:y>0.2605</cdr:y>
    </cdr:to>
    <cdr:sp macro="" textlink="">
      <cdr:nvSpPr>
        <cdr:cNvPr id="206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5353" y="490976"/>
          <a:ext cx="195887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R</a:t>
          </a:r>
          <a:r>
            <a:rPr lang="ja-JP" altLang="en-US" sz="12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1</a:t>
          </a:r>
        </a:p>
      </cdr:txBody>
    </cdr:sp>
  </cdr:relSizeAnchor>
  <cdr:relSizeAnchor xmlns:cdr="http://schemas.openxmlformats.org/drawingml/2006/chartDrawing">
    <cdr:from>
      <cdr:x>0.17449</cdr:x>
      <cdr:y>0.3231</cdr:y>
    </cdr:from>
    <cdr:to>
      <cdr:x>0.23567</cdr:x>
      <cdr:y>0.39729</cdr:y>
    </cdr:to>
    <cdr:sp macro="" textlink="">
      <cdr:nvSpPr>
        <cdr:cNvPr id="2062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0767" y="851431"/>
          <a:ext cx="238689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R</a:t>
          </a:r>
          <a:r>
            <a:rPr lang="ja-JP" altLang="en-US" sz="12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2</a:t>
          </a:r>
        </a:p>
      </cdr:txBody>
    </cdr:sp>
  </cdr:relSizeAnchor>
  <cdr:relSizeAnchor xmlns:cdr="http://schemas.openxmlformats.org/drawingml/2006/chartDrawing">
    <cdr:from>
      <cdr:x>0.17783</cdr:x>
      <cdr:y>0.45567</cdr:y>
    </cdr:from>
    <cdr:to>
      <cdr:x>0.22804</cdr:x>
      <cdr:y>0.52986</cdr:y>
    </cdr:to>
    <cdr:sp macro="" textlink="">
      <cdr:nvSpPr>
        <cdr:cNvPr id="20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3793" y="1200796"/>
          <a:ext cx="195887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R</a:t>
          </a:r>
          <a:r>
            <a:rPr lang="ja-JP" altLang="en-US" sz="12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3</a:t>
          </a:r>
        </a:p>
      </cdr:txBody>
    </cdr:sp>
  </cdr:relSizeAnchor>
  <cdr:relSizeAnchor xmlns:cdr="http://schemas.openxmlformats.org/drawingml/2006/chartDrawing">
    <cdr:from>
      <cdr:x>0.84265</cdr:x>
      <cdr:y>0.60634</cdr:y>
    </cdr:from>
    <cdr:to>
      <cdr:x>0.89069</cdr:x>
      <cdr:y>0.68053</cdr:y>
    </cdr:to>
    <cdr:sp macro="" textlink="">
      <cdr:nvSpPr>
        <cdr:cNvPr id="2064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7554" y="1597821"/>
          <a:ext cx="187424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E</a:t>
          </a:r>
          <a:r>
            <a:rPr lang="ja-JP" altLang="en-US" sz="12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3</a:t>
          </a:r>
        </a:p>
      </cdr:txBody>
    </cdr:sp>
  </cdr:relSizeAnchor>
  <cdr:relSizeAnchor xmlns:cdr="http://schemas.openxmlformats.org/drawingml/2006/chartDrawing">
    <cdr:from>
      <cdr:x>0.81584</cdr:x>
      <cdr:y>0.42687</cdr:y>
    </cdr:from>
    <cdr:to>
      <cdr:x>0.86388</cdr:x>
      <cdr:y>0.50106</cdr:y>
    </cdr:to>
    <cdr:sp macro="" textlink="">
      <cdr:nvSpPr>
        <cdr:cNvPr id="2065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82948" y="1124900"/>
          <a:ext cx="187424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E</a:t>
          </a:r>
          <a:r>
            <a:rPr lang="ja-JP" altLang="en-US" sz="12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2</a:t>
          </a:r>
        </a:p>
      </cdr:txBody>
    </cdr:sp>
  </cdr:relSizeAnchor>
  <cdr:relSizeAnchor xmlns:cdr="http://schemas.openxmlformats.org/drawingml/2006/chartDrawing">
    <cdr:from>
      <cdr:x>0.7265</cdr:x>
      <cdr:y>0.22054</cdr:y>
    </cdr:from>
    <cdr:to>
      <cdr:x>0.77454</cdr:x>
      <cdr:y>0.29473</cdr:y>
    </cdr:to>
    <cdr:sp macro="" textlink="">
      <cdr:nvSpPr>
        <cdr:cNvPr id="2066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34392" y="581172"/>
          <a:ext cx="187424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E</a:t>
          </a:r>
          <a:r>
            <a:rPr lang="ja-JP" altLang="en-US" sz="12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1</a:t>
          </a:r>
        </a:p>
      </cdr:txBody>
    </cdr:sp>
  </cdr:relSizeAnchor>
  <cdr:relSizeAnchor xmlns:cdr="http://schemas.openxmlformats.org/drawingml/2006/chartDrawing">
    <cdr:from>
      <cdr:x>0.18778</cdr:x>
      <cdr:y>0.01531</cdr:y>
    </cdr:from>
    <cdr:to>
      <cdr:x>0.21897</cdr:x>
      <cdr:y>0.0895</cdr:y>
    </cdr:to>
    <cdr:sp macro="" textlink="">
      <cdr:nvSpPr>
        <cdr:cNvPr id="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4483" y="39825"/>
          <a:ext cx="131964" cy="1929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F</a:t>
          </a:r>
          <a:endParaRPr lang="ja-JP" altLang="en-US" sz="1200" b="0" i="0" u="none" strike="noStrike" baseline="-2500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0.94574</cdr:x>
      <cdr:y>0.65379</cdr:y>
    </cdr:from>
    <cdr:to>
      <cdr:x>0.97916</cdr:x>
      <cdr:y>0.72798</cdr:y>
    </cdr:to>
    <cdr:sp macro="" textlink="">
      <cdr:nvSpPr>
        <cdr:cNvPr id="10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89757" y="1722873"/>
          <a:ext cx="130357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S</a:t>
          </a:r>
          <a:endParaRPr lang="ja-JP" altLang="en-US" sz="1200" b="0" i="0" u="none" strike="noStrike" baseline="-2500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0.37413</cdr:x>
      <cdr:y>0.02794</cdr:y>
    </cdr:from>
    <cdr:to>
      <cdr:x>0.46262</cdr:x>
      <cdr:y>0.10309</cdr:y>
    </cdr:to>
    <cdr:sp macro="" textlink="">
      <cdr:nvSpPr>
        <cdr:cNvPr id="1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90279" y="73284"/>
          <a:ext cx="376136" cy="1971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n=12</a:t>
          </a:r>
          <a:endParaRPr lang="ja-JP" altLang="en-US" sz="1200" b="0" i="0" u="none" strike="noStrike" baseline="-2500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0.28093</cdr:x>
      <cdr:y>0.5456</cdr:y>
    </cdr:from>
    <cdr:to>
      <cdr:x>0.34919</cdr:x>
      <cdr:y>0.62076</cdr:y>
    </cdr:to>
    <cdr:sp macro="" textlink="">
      <cdr:nvSpPr>
        <cdr:cNvPr id="12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8621" y="1419308"/>
          <a:ext cx="288797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n=1</a:t>
          </a:r>
          <a:endParaRPr lang="ja-JP" altLang="en-US" sz="1200" b="0" i="0" u="none" strike="noStrike" baseline="-2500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0.30034</cdr:x>
      <cdr:y>0.42092</cdr:y>
    </cdr:from>
    <cdr:to>
      <cdr:x>0.3686</cdr:x>
      <cdr:y>0.49608</cdr:y>
    </cdr:to>
    <cdr:sp macro="" textlink="">
      <cdr:nvSpPr>
        <cdr:cNvPr id="1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70733" y="1094965"/>
          <a:ext cx="288797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n=2</a:t>
          </a:r>
          <a:endParaRPr lang="ja-JP" altLang="en-US" sz="1200" b="0" i="0" u="none" strike="noStrike" baseline="-2500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0.3149</cdr:x>
      <cdr:y>0.34201</cdr:y>
    </cdr:from>
    <cdr:to>
      <cdr:x>0.38315</cdr:x>
      <cdr:y>0.41716</cdr:y>
    </cdr:to>
    <cdr:sp macro="" textlink="">
      <cdr:nvSpPr>
        <cdr:cNvPr id="14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32317" y="889685"/>
          <a:ext cx="288797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n=3</a:t>
          </a:r>
          <a:endParaRPr lang="ja-JP" altLang="en-US" sz="1200" b="0" i="0" u="none" strike="noStrike" baseline="-2500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0.74865</cdr:x>
      <cdr:y>0.0374</cdr:y>
    </cdr:from>
    <cdr:to>
      <cdr:x>0.88771</cdr:x>
      <cdr:y>0.11256</cdr:y>
    </cdr:to>
    <cdr:sp macro="" textlink="">
      <cdr:nvSpPr>
        <cdr:cNvPr id="15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67522" y="97303"/>
          <a:ext cx="588366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n1=5.47</a:t>
          </a:r>
          <a:endParaRPr lang="ja-JP" altLang="en-US" sz="1200" b="0" i="0" u="none" strike="noStrike" baseline="-2500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0.81076</cdr:x>
      <cdr:y>0.2189</cdr:y>
    </cdr:from>
    <cdr:to>
      <cdr:x>0.94982</cdr:x>
      <cdr:y>0.29406</cdr:y>
    </cdr:to>
    <cdr:sp macro="" textlink="">
      <cdr:nvSpPr>
        <cdr:cNvPr id="16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30280" y="569447"/>
          <a:ext cx="588366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n2=2.96</a:t>
          </a:r>
          <a:endParaRPr lang="ja-JP" altLang="en-US" sz="1200" b="0" i="0" u="none" strike="noStrike" baseline="-2500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0.86094</cdr:x>
      <cdr:y>0.40198</cdr:y>
    </cdr:from>
    <cdr:to>
      <cdr:x>1</cdr:x>
      <cdr:y>0.47714</cdr:y>
    </cdr:to>
    <cdr:sp macro="" textlink="">
      <cdr:nvSpPr>
        <cdr:cNvPr id="1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42600" y="1045697"/>
          <a:ext cx="588366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n3=1.95</a:t>
          </a:r>
          <a:endParaRPr lang="ja-JP" altLang="en-US" sz="1200" b="0" i="0" u="none" strike="noStrike" baseline="-2500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0.65911</cdr:x>
      <cdr:y>0.10937</cdr:y>
    </cdr:from>
    <cdr:to>
      <cdr:x>0.77264</cdr:x>
      <cdr:y>0.32401</cdr:y>
    </cdr:to>
    <cdr:cxnSp macro="">
      <cdr:nvCxnSpPr>
        <cdr:cNvPr id="3" name="直線コネクタ 2"/>
        <cdr:cNvCxnSpPr/>
      </cdr:nvCxnSpPr>
      <cdr:spPr>
        <a:xfrm xmlns:a="http://schemas.openxmlformats.org/drawingml/2006/main" flipH="1">
          <a:off x="2788672" y="284506"/>
          <a:ext cx="480355" cy="55836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0.73868</cdr:x>
      <cdr:y>0.29718</cdr:y>
    </cdr:from>
    <cdr:to>
      <cdr:x>0.84251</cdr:x>
      <cdr:y>0.50078</cdr:y>
    </cdr:to>
    <cdr:cxnSp macro="">
      <cdr:nvCxnSpPr>
        <cdr:cNvPr id="19" name="直線コネクタ 18"/>
        <cdr:cNvCxnSpPr/>
      </cdr:nvCxnSpPr>
      <cdr:spPr>
        <a:xfrm xmlns:a="http://schemas.openxmlformats.org/drawingml/2006/main" flipH="1">
          <a:off x="3125331" y="773073"/>
          <a:ext cx="439301" cy="52962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0.83184</cdr:x>
      <cdr:y>0.47237</cdr:y>
    </cdr:from>
    <cdr:to>
      <cdr:x>0.89588</cdr:x>
      <cdr:y>0.59705</cdr:y>
    </cdr:to>
    <cdr:cxnSp macro="">
      <cdr:nvCxnSpPr>
        <cdr:cNvPr id="20" name="直線コネクタ 19"/>
        <cdr:cNvCxnSpPr/>
      </cdr:nvCxnSpPr>
      <cdr:spPr>
        <a:xfrm xmlns:a="http://schemas.openxmlformats.org/drawingml/2006/main" flipH="1">
          <a:off x="3519469" y="1228795"/>
          <a:ext cx="270971" cy="32434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0.20607</cdr:x>
      <cdr:y>0.15927</cdr:y>
    </cdr:from>
    <cdr:to>
      <cdr:x>0.25641</cdr:x>
      <cdr:y>0.23317</cdr:y>
    </cdr:to>
    <cdr:sp macro="" textlink="">
      <cdr:nvSpPr>
        <cdr:cNvPr id="206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1905" y="421350"/>
          <a:ext cx="195887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R</a:t>
          </a:r>
          <a:r>
            <a:rPr lang="ja-JP" altLang="en-US" sz="12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1</a:t>
          </a:r>
        </a:p>
      </cdr:txBody>
    </cdr:sp>
  </cdr:relSizeAnchor>
  <cdr:relSizeAnchor xmlns:cdr="http://schemas.openxmlformats.org/drawingml/2006/chartDrawing">
    <cdr:from>
      <cdr:x>0.18452</cdr:x>
      <cdr:y>0.28365</cdr:y>
    </cdr:from>
    <cdr:to>
      <cdr:x>0.2457</cdr:x>
      <cdr:y>0.35697</cdr:y>
    </cdr:to>
    <cdr:sp macro="" textlink="">
      <cdr:nvSpPr>
        <cdr:cNvPr id="2062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8062" y="750393"/>
          <a:ext cx="238078" cy="1939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R</a:t>
          </a:r>
          <a:r>
            <a:rPr lang="ja-JP" altLang="en-US" sz="12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2</a:t>
          </a:r>
        </a:p>
      </cdr:txBody>
    </cdr:sp>
  </cdr:relSizeAnchor>
  <cdr:relSizeAnchor xmlns:cdr="http://schemas.openxmlformats.org/drawingml/2006/chartDrawing">
    <cdr:from>
      <cdr:x>0.17783</cdr:x>
      <cdr:y>0.41366</cdr:y>
    </cdr:from>
    <cdr:to>
      <cdr:x>0.22817</cdr:x>
      <cdr:y>0.48756</cdr:y>
    </cdr:to>
    <cdr:sp macro="" textlink="">
      <cdr:nvSpPr>
        <cdr:cNvPr id="20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2011" y="1094328"/>
          <a:ext cx="195887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R</a:t>
          </a:r>
          <a:r>
            <a:rPr lang="ja-JP" altLang="en-US" sz="12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3</a:t>
          </a:r>
        </a:p>
      </cdr:txBody>
    </cdr:sp>
  </cdr:relSizeAnchor>
  <cdr:relSizeAnchor xmlns:cdr="http://schemas.openxmlformats.org/drawingml/2006/chartDrawing">
    <cdr:from>
      <cdr:x>0.84766</cdr:x>
      <cdr:y>0.59316</cdr:y>
    </cdr:from>
    <cdr:to>
      <cdr:x>0.89582</cdr:x>
      <cdr:y>0.66706</cdr:y>
    </cdr:to>
    <cdr:sp macro="" textlink="">
      <cdr:nvSpPr>
        <cdr:cNvPr id="2064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8602" y="1569191"/>
          <a:ext cx="187424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E</a:t>
          </a:r>
          <a:r>
            <a:rPr lang="ja-JP" altLang="en-US" sz="12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3</a:t>
          </a:r>
        </a:p>
      </cdr:txBody>
    </cdr:sp>
  </cdr:relSizeAnchor>
  <cdr:relSizeAnchor xmlns:cdr="http://schemas.openxmlformats.org/drawingml/2006/chartDrawing">
    <cdr:from>
      <cdr:x>0.81417</cdr:x>
      <cdr:y>0.42199</cdr:y>
    </cdr:from>
    <cdr:to>
      <cdr:x>0.86233</cdr:x>
      <cdr:y>0.49589</cdr:y>
    </cdr:to>
    <cdr:sp macro="" textlink="">
      <cdr:nvSpPr>
        <cdr:cNvPr id="2065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68265" y="1116361"/>
          <a:ext cx="187424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E</a:t>
          </a:r>
          <a:r>
            <a:rPr lang="ja-JP" altLang="en-US" sz="12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2</a:t>
          </a:r>
        </a:p>
      </cdr:txBody>
    </cdr:sp>
  </cdr:relSizeAnchor>
  <cdr:relSizeAnchor xmlns:cdr="http://schemas.openxmlformats.org/drawingml/2006/chartDrawing">
    <cdr:from>
      <cdr:x>0.75991</cdr:x>
      <cdr:y>0.29465</cdr:y>
    </cdr:from>
    <cdr:to>
      <cdr:x>0.80808</cdr:x>
      <cdr:y>0.36855</cdr:y>
    </cdr:to>
    <cdr:sp macro="" textlink="">
      <cdr:nvSpPr>
        <cdr:cNvPr id="2066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57137" y="779483"/>
          <a:ext cx="187424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E</a:t>
          </a:r>
          <a:r>
            <a:rPr lang="ja-JP" altLang="en-US" sz="12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1</a:t>
          </a:r>
        </a:p>
      </cdr:txBody>
    </cdr:sp>
  </cdr:relSizeAnchor>
  <cdr:relSizeAnchor xmlns:cdr="http://schemas.openxmlformats.org/drawingml/2006/chartDrawing">
    <cdr:from>
      <cdr:x>0.19263</cdr:x>
      <cdr:y>0.00584</cdr:y>
    </cdr:from>
    <cdr:to>
      <cdr:x>0.2239</cdr:x>
      <cdr:y>0.07974</cdr:y>
    </cdr:to>
    <cdr:sp macro="" textlink="">
      <cdr:nvSpPr>
        <cdr:cNvPr id="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9604" y="15450"/>
          <a:ext cx="121700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F</a:t>
          </a:r>
          <a:endParaRPr lang="ja-JP" altLang="en-US" sz="1200" b="0" i="0" u="none" strike="noStrike" baseline="-2500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0.94907</cdr:x>
      <cdr:y>0.65371</cdr:y>
    </cdr:from>
    <cdr:to>
      <cdr:x>0.98257</cdr:x>
      <cdr:y>0.72762</cdr:y>
    </cdr:to>
    <cdr:sp macro="" textlink="">
      <cdr:nvSpPr>
        <cdr:cNvPr id="10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93227" y="1729387"/>
          <a:ext cx="130357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S</a:t>
          </a:r>
          <a:endParaRPr lang="ja-JP" altLang="en-US" sz="1200" b="0" i="0" u="none" strike="noStrike" baseline="-2500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0.63063</cdr:x>
      <cdr:y>0.05121</cdr:y>
    </cdr:from>
    <cdr:to>
      <cdr:x>0.98936</cdr:x>
      <cdr:y>0.12511</cdr:y>
    </cdr:to>
    <cdr:sp macro="" textlink="">
      <cdr:nvSpPr>
        <cdr:cNvPr id="11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54030" y="135467"/>
          <a:ext cx="1395975" cy="19550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 xmlns:a="http://schemas.openxmlformats.org/drawingml/2006/main"/>
      </cdr:spPr>
      <cdr:txBody>
        <a:bodyPr xmlns:a="http://schemas.openxmlformats.org/drawingml/2006/main" wrap="square" lIns="27432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COCO/ChemSep</a:t>
          </a:r>
          <a:endParaRPr lang="ja-JP" altLang="en-US" sz="12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1"/>
  <sheetViews>
    <sheetView tabSelected="1" zoomScale="112" zoomScaleNormal="112" workbookViewId="0">
      <selection activeCell="G46" sqref="G46"/>
    </sheetView>
  </sheetViews>
  <sheetFormatPr defaultColWidth="12" defaultRowHeight="12" x14ac:dyDescent="0.15"/>
  <cols>
    <col min="1" max="1" width="7.1640625" style="1" customWidth="1"/>
    <col min="2" max="2" width="11.6640625" style="1" customWidth="1"/>
    <col min="3" max="3" width="11.1640625" style="1" customWidth="1"/>
    <col min="4" max="4" width="8.6640625" style="1" customWidth="1"/>
    <col min="5" max="5" width="12.6640625" style="1" customWidth="1"/>
    <col min="6" max="6" width="10.83203125" style="1" customWidth="1"/>
    <col min="7" max="7" width="8" style="1" customWidth="1"/>
    <col min="8" max="8" width="12.6640625" style="1" customWidth="1"/>
    <col min="9" max="16384" width="12" style="1"/>
  </cols>
  <sheetData>
    <row r="1" spans="1:22" ht="13.5" x14ac:dyDescent="0.15">
      <c r="A1" s="1" t="s">
        <v>43</v>
      </c>
      <c r="G1" s="1" t="s">
        <v>66</v>
      </c>
      <c r="K1" s="1">
        <v>0</v>
      </c>
      <c r="L1" s="1">
        <v>1</v>
      </c>
      <c r="M1" s="1">
        <v>0.7</v>
      </c>
      <c r="N1" s="1">
        <v>1</v>
      </c>
      <c r="Q1" s="25" t="s">
        <v>62</v>
      </c>
      <c r="R1" s="25"/>
      <c r="S1" s="25"/>
      <c r="T1" s="25"/>
      <c r="U1" s="25"/>
      <c r="V1" s="25"/>
    </row>
    <row r="2" spans="1:22" ht="13.5" x14ac:dyDescent="0.15">
      <c r="C2" s="3" t="s">
        <v>0</v>
      </c>
      <c r="D2" s="4"/>
      <c r="E2" s="5"/>
      <c r="F2" s="3" t="s">
        <v>3</v>
      </c>
      <c r="G2" s="4"/>
      <c r="H2" s="5"/>
      <c r="K2" s="1">
        <v>0.3</v>
      </c>
      <c r="L2" s="1">
        <v>0</v>
      </c>
      <c r="M2" s="1">
        <v>0.3</v>
      </c>
      <c r="N2" s="1">
        <v>0</v>
      </c>
      <c r="Q2" s="26" t="s">
        <v>56</v>
      </c>
      <c r="R2" s="27"/>
      <c r="S2" s="28"/>
      <c r="T2" s="26" t="s">
        <v>57</v>
      </c>
      <c r="U2" s="27"/>
      <c r="V2" s="28"/>
    </row>
    <row r="3" spans="1:22" ht="13.5" x14ac:dyDescent="0.15">
      <c r="A3" s="1" t="s">
        <v>38</v>
      </c>
      <c r="B3" s="1" t="s">
        <v>39</v>
      </c>
      <c r="C3" s="2" t="s">
        <v>4</v>
      </c>
      <c r="D3" s="2" t="s">
        <v>5</v>
      </c>
      <c r="E3" s="2" t="s">
        <v>6</v>
      </c>
      <c r="F3" s="2" t="s">
        <v>4</v>
      </c>
      <c r="G3" s="2" t="s">
        <v>5</v>
      </c>
      <c r="H3" s="2" t="s">
        <v>6</v>
      </c>
      <c r="Q3" s="29" t="s">
        <v>59</v>
      </c>
      <c r="R3" s="29" t="s">
        <v>5</v>
      </c>
      <c r="S3" s="29" t="s">
        <v>60</v>
      </c>
      <c r="T3" s="29" t="s">
        <v>58</v>
      </c>
      <c r="U3" s="29" t="s">
        <v>5</v>
      </c>
      <c r="V3" s="29" t="s">
        <v>61</v>
      </c>
    </row>
    <row r="4" spans="1:22" s="17" customFormat="1" ht="9.1999999999999993" customHeight="1" x14ac:dyDescent="0.15">
      <c r="A4" s="17">
        <v>0</v>
      </c>
      <c r="B4" s="17">
        <v>0</v>
      </c>
      <c r="C4" s="18">
        <v>0</v>
      </c>
      <c r="D4" s="19">
        <v>0.94</v>
      </c>
      <c r="E4" s="19">
        <v>0.06</v>
      </c>
      <c r="F4" s="19">
        <v>0</v>
      </c>
      <c r="G4" s="19">
        <v>1.2999999999999999E-2</v>
      </c>
      <c r="H4" s="19">
        <v>0.98699999999999999</v>
      </c>
      <c r="I4" s="20"/>
      <c r="Q4" s="25"/>
      <c r="R4" s="25"/>
      <c r="S4" s="25"/>
      <c r="T4" s="25"/>
      <c r="U4" s="25"/>
      <c r="V4" s="25"/>
    </row>
    <row r="5" spans="1:22" s="17" customFormat="1" ht="9.1999999999999993" customHeight="1" x14ac:dyDescent="0.15">
      <c r="A5" s="17">
        <v>1</v>
      </c>
      <c r="B5" s="17">
        <v>1</v>
      </c>
      <c r="C5" s="21">
        <v>6.7000000000000004E-2</v>
      </c>
      <c r="D5" s="21">
        <v>0.871</v>
      </c>
      <c r="E5" s="21">
        <v>6.2E-2</v>
      </c>
      <c r="F5" s="21">
        <v>2.9000000000000001E-2</v>
      </c>
      <c r="G5" s="21">
        <v>2.1000000000000001E-2</v>
      </c>
      <c r="H5" s="21">
        <v>0.95</v>
      </c>
      <c r="I5" s="20"/>
      <c r="P5" s="31" t="s">
        <v>63</v>
      </c>
      <c r="Q5" s="25">
        <v>0.222</v>
      </c>
      <c r="R5" s="25">
        <v>0.66400000000000003</v>
      </c>
      <c r="S5" s="25">
        <v>0.114</v>
      </c>
      <c r="T5" s="25">
        <v>0.157</v>
      </c>
      <c r="U5" s="25">
        <v>8.1000000000000003E-2</v>
      </c>
      <c r="V5" s="25">
        <v>0.76100000000000001</v>
      </c>
    </row>
    <row r="6" spans="1:22" s="17" customFormat="1" ht="9.1999999999999993" customHeight="1" x14ac:dyDescent="0.15">
      <c r="A6" s="17">
        <v>2</v>
      </c>
      <c r="B6" s="17">
        <v>2</v>
      </c>
      <c r="C6" s="21">
        <v>0.125</v>
      </c>
      <c r="D6" s="21">
        <v>0.80600000000000005</v>
      </c>
      <c r="E6" s="21">
        <v>6.9000000000000006E-2</v>
      </c>
      <c r="F6" s="21">
        <v>6.7000000000000004E-2</v>
      </c>
      <c r="G6" s="21">
        <v>3.3000000000000002E-2</v>
      </c>
      <c r="H6" s="21">
        <v>0.9</v>
      </c>
      <c r="I6" s="20"/>
      <c r="P6" s="31" t="s">
        <v>64</v>
      </c>
      <c r="Q6" s="30">
        <v>0.17799999999999999</v>
      </c>
      <c r="R6" s="30">
        <v>0.72799999999999998</v>
      </c>
      <c r="S6" s="30">
        <v>9.2999999999999999E-2</v>
      </c>
      <c r="T6" s="25">
        <v>0.107</v>
      </c>
      <c r="U6" s="25">
        <v>0.06</v>
      </c>
      <c r="V6" s="25">
        <v>0.83399999999999996</v>
      </c>
    </row>
    <row r="7" spans="1:22" s="17" customFormat="1" ht="9.1999999999999993" customHeight="1" x14ac:dyDescent="0.15">
      <c r="A7" s="17">
        <v>3</v>
      </c>
      <c r="B7" s="17">
        <v>3</v>
      </c>
      <c r="C7" s="21">
        <v>0.159</v>
      </c>
      <c r="D7" s="21">
        <v>0.76300000000000001</v>
      </c>
      <c r="E7" s="21">
        <v>7.8E-2</v>
      </c>
      <c r="F7" s="21">
        <v>0.10199999999999999</v>
      </c>
      <c r="G7" s="21">
        <v>4.8000000000000001E-2</v>
      </c>
      <c r="H7" s="21">
        <v>0.85</v>
      </c>
      <c r="I7" s="20"/>
      <c r="P7" s="31" t="s">
        <v>65</v>
      </c>
      <c r="Q7" s="32">
        <v>0.14099999999999999</v>
      </c>
      <c r="R7" s="32">
        <v>0.77900000000000003</v>
      </c>
      <c r="S7" s="32">
        <v>0.08</v>
      </c>
      <c r="T7" s="25">
        <v>7.4700000000000003E-2</v>
      </c>
      <c r="U7" s="25">
        <v>4.8000000000000001E-2</v>
      </c>
      <c r="V7" s="25">
        <v>0.877</v>
      </c>
    </row>
    <row r="8" spans="1:22" s="17" customFormat="1" ht="9.1999999999999993" customHeight="1" x14ac:dyDescent="0.15">
      <c r="A8" s="17">
        <v>4</v>
      </c>
      <c r="B8" s="17">
        <v>4</v>
      </c>
      <c r="C8" s="21">
        <v>0.186</v>
      </c>
      <c r="D8" s="21">
        <v>0.72599999999999998</v>
      </c>
      <c r="E8" s="21">
        <v>8.7999999999999995E-2</v>
      </c>
      <c r="F8" s="21">
        <v>0.13600000000000001</v>
      </c>
      <c r="G8" s="21">
        <v>6.4000000000000001E-2</v>
      </c>
      <c r="H8" s="21">
        <v>0.8</v>
      </c>
      <c r="I8" s="20"/>
    </row>
    <row r="9" spans="1:22" s="17" customFormat="1" ht="9.1999999999999993" customHeight="1" x14ac:dyDescent="0.15">
      <c r="A9" s="17">
        <v>5</v>
      </c>
      <c r="B9" s="17">
        <v>5</v>
      </c>
      <c r="C9" s="21">
        <v>0.20399999999999999</v>
      </c>
      <c r="D9" s="21">
        <v>0.7</v>
      </c>
      <c r="E9" s="21">
        <v>9.6000000000000002E-2</v>
      </c>
      <c r="F9" s="21">
        <v>0.16800000000000001</v>
      </c>
      <c r="G9" s="21">
        <v>8.2000000000000003E-2</v>
      </c>
      <c r="H9" s="21">
        <v>0.75</v>
      </c>
      <c r="I9" s="20"/>
      <c r="P9" s="31" t="s">
        <v>68</v>
      </c>
      <c r="Q9" s="17">
        <f>0.00962/0.015</f>
        <v>0.64133333333333331</v>
      </c>
    </row>
    <row r="10" spans="1:22" s="17" customFormat="1" ht="9.1999999999999993" customHeight="1" x14ac:dyDescent="0.15">
      <c r="A10" s="17">
        <v>6</v>
      </c>
      <c r="B10" s="17">
        <v>6</v>
      </c>
      <c r="C10" s="21">
        <v>0.219</v>
      </c>
      <c r="D10" s="21">
        <v>0.67500000000000004</v>
      </c>
      <c r="E10" s="21">
        <v>0.106</v>
      </c>
      <c r="F10" s="21">
        <v>0.19600000000000001</v>
      </c>
      <c r="G10" s="21">
        <v>0.104</v>
      </c>
      <c r="H10" s="21">
        <v>0.7</v>
      </c>
      <c r="I10" s="20"/>
    </row>
    <row r="11" spans="1:22" s="17" customFormat="1" ht="9.1999999999999993" customHeight="1" x14ac:dyDescent="0.15">
      <c r="A11" s="17">
        <v>7</v>
      </c>
      <c r="B11" s="17">
        <v>7</v>
      </c>
      <c r="C11" s="21">
        <v>0.23100000000000001</v>
      </c>
      <c r="D11" s="21">
        <v>0.65</v>
      </c>
      <c r="E11" s="21">
        <v>0.11899999999999999</v>
      </c>
      <c r="F11" s="21">
        <v>0.22</v>
      </c>
      <c r="G11" s="21">
        <v>0.13</v>
      </c>
      <c r="H11" s="21">
        <v>0.65</v>
      </c>
      <c r="I11" s="20"/>
    </row>
    <row r="12" spans="1:22" s="17" customFormat="1" ht="9.1999999999999993" customHeight="1" x14ac:dyDescent="0.15">
      <c r="A12" s="17">
        <v>8</v>
      </c>
      <c r="B12" s="17">
        <v>8</v>
      </c>
      <c r="C12" s="21">
        <v>0.24199999999999999</v>
      </c>
      <c r="D12" s="21">
        <v>0.625</v>
      </c>
      <c r="E12" s="21">
        <v>0.13300000000000001</v>
      </c>
      <c r="F12" s="21">
        <v>0.24099999999999999</v>
      </c>
      <c r="G12" s="21">
        <v>0.159</v>
      </c>
      <c r="H12" s="21">
        <v>0.6</v>
      </c>
      <c r="I12" s="20"/>
    </row>
    <row r="13" spans="1:22" s="17" customFormat="1" ht="9.1999999999999993" customHeight="1" x14ac:dyDescent="0.15">
      <c r="A13" s="17">
        <v>9</v>
      </c>
      <c r="B13" s="17">
        <v>9</v>
      </c>
      <c r="C13" s="21">
        <v>0.25600000000000001</v>
      </c>
      <c r="D13" s="21">
        <v>0.59</v>
      </c>
      <c r="E13" s="21">
        <v>0.154</v>
      </c>
      <c r="F13" s="21">
        <v>0.25700000000000001</v>
      </c>
      <c r="G13" s="21">
        <v>0.193</v>
      </c>
      <c r="H13" s="21">
        <v>0.55000000000000004</v>
      </c>
      <c r="I13" s="20"/>
    </row>
    <row r="14" spans="1:22" s="17" customFormat="1" ht="9.1999999999999993" customHeight="1" x14ac:dyDescent="0.15">
      <c r="A14" s="17">
        <v>10</v>
      </c>
      <c r="B14" s="17">
        <v>10</v>
      </c>
      <c r="C14" s="21">
        <v>0.26500000000000001</v>
      </c>
      <c r="D14" s="21">
        <v>0.55200000000000005</v>
      </c>
      <c r="E14" s="21">
        <v>0.183</v>
      </c>
      <c r="F14" s="21">
        <v>0.26900000000000002</v>
      </c>
      <c r="G14" s="21">
        <v>0.23100000000000001</v>
      </c>
      <c r="H14" s="21">
        <v>0.5</v>
      </c>
      <c r="I14" s="20"/>
    </row>
    <row r="15" spans="1:22" s="17" customFormat="1" ht="9.1999999999999993" customHeight="1" x14ac:dyDescent="0.15">
      <c r="A15" s="17">
        <v>11</v>
      </c>
      <c r="B15" s="17">
        <v>11</v>
      </c>
      <c r="C15" s="21">
        <v>0.27400000000000002</v>
      </c>
      <c r="D15" s="21">
        <v>0.51500000000000001</v>
      </c>
      <c r="E15" s="21">
        <v>0.21099999999999999</v>
      </c>
      <c r="F15" s="21">
        <v>0.27800000000000002</v>
      </c>
      <c r="G15" s="21">
        <v>0.27200000000000002</v>
      </c>
      <c r="H15" s="21">
        <v>0.45</v>
      </c>
      <c r="I15" s="20"/>
    </row>
    <row r="16" spans="1:22" s="17" customFormat="1" ht="9.1999999999999993" customHeight="1" thickBot="1" x14ac:dyDescent="0.2">
      <c r="A16" s="17">
        <v>12</v>
      </c>
      <c r="B16" s="17">
        <v>12</v>
      </c>
      <c r="C16" s="21">
        <v>0.28000000000000003</v>
      </c>
      <c r="D16" s="21">
        <v>0.47</v>
      </c>
      <c r="E16" s="21">
        <v>0.25</v>
      </c>
      <c r="F16" s="21">
        <v>0.28199999999999997</v>
      </c>
      <c r="G16" s="21">
        <v>0.318</v>
      </c>
      <c r="H16" s="21">
        <v>0.4</v>
      </c>
      <c r="I16" s="20"/>
    </row>
    <row r="17" spans="1:8" x14ac:dyDescent="0.15">
      <c r="A17" s="6" t="s">
        <v>40</v>
      </c>
      <c r="B17" s="7" t="s">
        <v>7</v>
      </c>
      <c r="C17" s="7" t="s">
        <v>15</v>
      </c>
      <c r="D17" s="7"/>
      <c r="E17" s="7" t="s">
        <v>10</v>
      </c>
      <c r="F17" s="7" t="s">
        <v>11</v>
      </c>
      <c r="G17" s="7"/>
      <c r="H17" s="8" t="s">
        <v>12</v>
      </c>
    </row>
    <row r="18" spans="1:8" ht="12.75" thickBot="1" x14ac:dyDescent="0.2">
      <c r="A18" s="9">
        <f>ROUNDDOWN(B18,0)</f>
        <v>5</v>
      </c>
      <c r="B18" s="10">
        <f>B29</f>
        <v>5.4743844139609461</v>
      </c>
      <c r="C18" s="11">
        <f>VLOOKUP(A18,A4:H16,3)+(B18-A18)*(VLOOKUP(A18+1,A4:H16,3)-VLOOKUP(A18,A4:H16,3))</f>
        <v>0.21111576620941419</v>
      </c>
      <c r="D18" s="11">
        <f>VLOOKUP(A18,A4:H16,4)+(B18-A18)*(VLOOKUP(A18+1,A4:H16,4)-VLOOKUP(A18,A4:H16,4))</f>
        <v>0.68814038965097635</v>
      </c>
      <c r="E18" s="11">
        <f>VLOOKUP(A18,A4:H16,5)+(B18-A18)*(VLOOKUP(A18+1,A4:H16,5)-VLOOKUP(A18,A4:H16,5))</f>
        <v>0.10074384413960946</v>
      </c>
      <c r="F18" s="11">
        <f>VLOOKUP(A18,A4:H16,6)+(B18-A18)*(VLOOKUP(A18+1,A4:H16,6)-VLOOKUP(A18,A4:H16,6))</f>
        <v>0.1812827635909065</v>
      </c>
      <c r="G18" s="11">
        <f>VLOOKUP(A18,A4:H16,7)+(B18-A18)*(VLOOKUP(A18+1,A4:H16,7)-VLOOKUP(A18,A4:H16,7))</f>
        <v>9.243645710714081E-2</v>
      </c>
      <c r="H18" s="12">
        <f>VLOOKUP(A18,A4:H16,8)+(B18-A18)*(VLOOKUP(A18+1,A4:H16,8)-VLOOKUP(A18,A4:H16,8))</f>
        <v>0.72628077930195267</v>
      </c>
    </row>
    <row r="19" spans="1:8" x14ac:dyDescent="0.15">
      <c r="A19" s="6" t="s">
        <v>41</v>
      </c>
      <c r="B19" s="13" t="s">
        <v>8</v>
      </c>
      <c r="C19" s="14" t="s">
        <v>13</v>
      </c>
      <c r="D19" s="14"/>
      <c r="E19" s="14" t="s">
        <v>14</v>
      </c>
      <c r="F19" s="14" t="s">
        <v>16</v>
      </c>
      <c r="G19" s="14"/>
      <c r="H19" s="15" t="s">
        <v>17</v>
      </c>
    </row>
    <row r="20" spans="1:8" ht="12.75" thickBot="1" x14ac:dyDescent="0.2">
      <c r="A20" s="9">
        <f>ROUNDDOWN(B20,0)</f>
        <v>2</v>
      </c>
      <c r="B20" s="10">
        <f>B32</f>
        <v>2.9631899125558823</v>
      </c>
      <c r="C20" s="11">
        <f>VLOOKUP(A20,A4:H16,3)+(B20-A20)*(VLOOKUP(A20+1,A4:H16,3)-VLOOKUP(A20,A4:H16,3))</f>
        <v>0.15774845702689999</v>
      </c>
      <c r="D20" s="11">
        <f>VLOOKUP(A20,A4:H16,4)+(B20-A20)*(VLOOKUP(A20+1,A4:H16,4)-VLOOKUP(A20,A4:H16,4))</f>
        <v>0.76458283376009706</v>
      </c>
      <c r="E20" s="11">
        <f>VLOOKUP(A20,A4:H16,5)+(B20-A20)*(VLOOKUP(A20+1,A4:H16,5)-VLOOKUP(A20,A4:H16,5))</f>
        <v>7.7668709213002937E-2</v>
      </c>
      <c r="F20" s="11">
        <f>VLOOKUP(A20,A4:H16,6)+(B20-A20)*(VLOOKUP(A20+1,A4:H16,6)-VLOOKUP(A20,A4:H16,6))</f>
        <v>0.10071164693945588</v>
      </c>
      <c r="G20" s="11">
        <f>VLOOKUP(A20,A4:H16,7)+(B20-A20)*(VLOOKUP(A20+1,A4:H16,7)-VLOOKUP(A20,A4:H16,7))</f>
        <v>4.7447848688338234E-2</v>
      </c>
      <c r="H20" s="12">
        <f>VLOOKUP(A20,A4:H16,8)+(B20-A20)*(VLOOKUP(A20+1,A4:H16,8)-VLOOKUP(A20,A4:H16,8))</f>
        <v>0.85184050437220582</v>
      </c>
    </row>
    <row r="21" spans="1:8" x14ac:dyDescent="0.15">
      <c r="A21" s="6" t="s">
        <v>42</v>
      </c>
      <c r="B21" s="13" t="s">
        <v>9</v>
      </c>
      <c r="C21" s="14" t="s">
        <v>18</v>
      </c>
      <c r="D21" s="14"/>
      <c r="E21" s="14" t="s">
        <v>19</v>
      </c>
      <c r="F21" s="14" t="s">
        <v>20</v>
      </c>
      <c r="G21" s="14"/>
      <c r="H21" s="15" t="s">
        <v>21</v>
      </c>
    </row>
    <row r="22" spans="1:8" ht="12.75" thickBot="1" x14ac:dyDescent="0.2">
      <c r="A22" s="9">
        <f>ROUNDDOWN(B22,0)</f>
        <v>1</v>
      </c>
      <c r="B22" s="10">
        <f>B35</f>
        <v>1.9487294048205339</v>
      </c>
      <c r="C22" s="11">
        <f>VLOOKUP(A22,A4:H16,3)+(B22-A22)*(VLOOKUP(A22+1,A4:H16,3)-VLOOKUP(A22,A4:H16,3))</f>
        <v>0.12202630547959097</v>
      </c>
      <c r="D22" s="11">
        <f>VLOOKUP(A22,A4:H16,4)+(B22-A22)*(VLOOKUP(A22+1,A4:H16,4)-VLOOKUP(A22,A4:H16,4))</f>
        <v>0.80933258868666536</v>
      </c>
      <c r="E22" s="11">
        <f>VLOOKUP(A22,A4:H16,5)+(B22-A22)*(VLOOKUP(A22+1,A4:H16,5)-VLOOKUP(A22,A4:H16,5))</f>
        <v>6.8641105833743749E-2</v>
      </c>
      <c r="F22" s="11">
        <f>VLOOKUP(A22,A4:H16,6)+(B22-A22)*(VLOOKUP(A22+1,A4:H16,6)-VLOOKUP(A22,A4:H16,6))</f>
        <v>6.5051717383180302E-2</v>
      </c>
      <c r="G22" s="11">
        <f>VLOOKUP(A22,A4:H16,7)+(B22-A22)*(VLOOKUP(A22+1,A4:H16,7)-VLOOKUP(A22,A4:H16,7))</f>
        <v>3.2384752857846408E-2</v>
      </c>
      <c r="H22" s="12">
        <f>VLOOKUP(A22,A4:H16,8)+(B22-A22)*(VLOOKUP(A22+1,A4:H16,8)-VLOOKUP(A22,A4:H16,8))</f>
        <v>0.90256352975897336</v>
      </c>
    </row>
    <row r="23" spans="1:8" ht="11.25" customHeight="1" x14ac:dyDescent="0.15">
      <c r="A23" s="1" t="s">
        <v>22</v>
      </c>
      <c r="B23" s="1">
        <v>0.05</v>
      </c>
    </row>
    <row r="24" spans="1:8" ht="11.25" customHeight="1" x14ac:dyDescent="0.15">
      <c r="A24" s="1" t="s">
        <v>23</v>
      </c>
      <c r="B24" s="1">
        <v>2.5000000000000001E-2</v>
      </c>
    </row>
    <row r="25" spans="1:8" ht="11.25" customHeight="1" x14ac:dyDescent="0.15">
      <c r="A25" s="1" t="s">
        <v>35</v>
      </c>
      <c r="B25" s="1">
        <v>0.3</v>
      </c>
    </row>
    <row r="26" spans="1:8" x14ac:dyDescent="0.15">
      <c r="A26" s="1" t="s">
        <v>1</v>
      </c>
      <c r="D26" s="1" t="s">
        <v>2</v>
      </c>
    </row>
    <row r="27" spans="1:8" ht="12.75" x14ac:dyDescent="0.15">
      <c r="A27" s="38" t="s">
        <v>24</v>
      </c>
      <c r="B27" s="35">
        <v>4.7110602190312739E-2</v>
      </c>
      <c r="C27" s="1" t="s">
        <v>32</v>
      </c>
      <c r="D27" s="16">
        <f>B28+B27-B23-B24</f>
        <v>-6.4349439417993315E-7</v>
      </c>
      <c r="E27" s="22" t="s">
        <v>44</v>
      </c>
    </row>
    <row r="28" spans="1:8" ht="12.75" x14ac:dyDescent="0.15">
      <c r="A28" s="38" t="s">
        <v>27</v>
      </c>
      <c r="B28" s="36">
        <v>2.7888754315293085E-2</v>
      </c>
      <c r="C28" s="1" t="s">
        <v>36</v>
      </c>
      <c r="D28" s="16">
        <f>B27*C18+B28*F18-B23*B25</f>
        <v>1.5413333789311007E-6</v>
      </c>
      <c r="E28" s="23" t="s">
        <v>45</v>
      </c>
    </row>
    <row r="29" spans="1:8" ht="12.75" x14ac:dyDescent="0.15">
      <c r="A29" s="38" t="s">
        <v>30</v>
      </c>
      <c r="B29" s="37">
        <v>5.4743844139609461</v>
      </c>
      <c r="C29" s="1" t="s">
        <v>37</v>
      </c>
      <c r="D29" s="16">
        <f>B27*E18+B28*H18-B24</f>
        <v>1.1693822557674871E-6</v>
      </c>
      <c r="E29" s="23" t="s">
        <v>46</v>
      </c>
    </row>
    <row r="30" spans="1:8" ht="12.75" x14ac:dyDescent="0.15">
      <c r="A30" s="38" t="s">
        <v>25</v>
      </c>
      <c r="B30" s="35">
        <v>4.7051518495347118E-2</v>
      </c>
      <c r="C30" s="1" t="s">
        <v>33</v>
      </c>
      <c r="D30" s="16">
        <f>B30+B31-B27-B24</f>
        <v>-2.5862968292683641E-7</v>
      </c>
      <c r="E30" s="24" t="s">
        <v>47</v>
      </c>
    </row>
    <row r="31" spans="1:8" ht="12.75" x14ac:dyDescent="0.15">
      <c r="A31" s="38" t="s">
        <v>28</v>
      </c>
      <c r="B31" s="36">
        <v>2.5058825065282689E-2</v>
      </c>
      <c r="C31" s="1" t="s">
        <v>36</v>
      </c>
      <c r="D31" s="16">
        <f>B30*C20+B31*F20-B27*C18</f>
        <v>2.2910811121185093E-7</v>
      </c>
      <c r="E31" s="23" t="s">
        <v>48</v>
      </c>
    </row>
    <row r="32" spans="1:8" ht="12.75" x14ac:dyDescent="0.15">
      <c r="A32" s="38" t="s">
        <v>31</v>
      </c>
      <c r="B32" s="37">
        <v>2.9631899125558823</v>
      </c>
      <c r="C32" s="1" t="s">
        <v>37</v>
      </c>
      <c r="D32" s="16">
        <f>B30*E20+B31*H20-B24</f>
        <v>5.5289063062222144E-7</v>
      </c>
      <c r="E32" s="23" t="s">
        <v>49</v>
      </c>
    </row>
    <row r="33" spans="1:5" ht="12.75" x14ac:dyDescent="0.15">
      <c r="A33" s="38" t="s">
        <v>26</v>
      </c>
      <c r="B33" s="35">
        <v>4.800311940997945E-2</v>
      </c>
      <c r="C33" s="1" t="s">
        <v>34</v>
      </c>
      <c r="D33" s="16">
        <f>B33+B34-B30-B24</f>
        <v>-1.9216208110850452E-8</v>
      </c>
      <c r="E33" s="23" t="s">
        <v>50</v>
      </c>
    </row>
    <row r="34" spans="1:5" ht="12.75" x14ac:dyDescent="0.15">
      <c r="A34" s="38" t="s">
        <v>29</v>
      </c>
      <c r="B34" s="36">
        <v>2.4048379869159552E-2</v>
      </c>
      <c r="C34" s="1" t="s">
        <v>36</v>
      </c>
      <c r="D34" s="16">
        <f>B33*C22+B34*F22-B30*C20</f>
        <v>-2.7271954629055212E-7</v>
      </c>
      <c r="E34" s="23" t="s">
        <v>51</v>
      </c>
    </row>
    <row r="35" spans="1:5" ht="12.75" x14ac:dyDescent="0.15">
      <c r="A35" s="38" t="s">
        <v>9</v>
      </c>
      <c r="B35" s="37">
        <v>1.9487294048205339</v>
      </c>
      <c r="C35" s="1" t="s">
        <v>37</v>
      </c>
      <c r="D35" s="16">
        <f>B33*E22+B34*H22-B24</f>
        <v>1.7781946351838607E-7</v>
      </c>
      <c r="E35" s="23" t="s">
        <v>52</v>
      </c>
    </row>
    <row r="36" spans="1:5" x14ac:dyDescent="0.15">
      <c r="D36" s="16">
        <f>SUMSQ(D27:D35)</f>
        <v>4.6886813445848065E-12</v>
      </c>
    </row>
    <row r="39" spans="1:5" x14ac:dyDescent="0.15">
      <c r="A39" s="1" t="s">
        <v>53</v>
      </c>
      <c r="B39" s="33">
        <f>B28*F18+B31*F20+B34*F22</f>
        <v>9.1438544088484168E-3</v>
      </c>
      <c r="C39" s="1" t="s">
        <v>54</v>
      </c>
    </row>
    <row r="40" spans="1:5" x14ac:dyDescent="0.15">
      <c r="A40" s="1" t="s">
        <v>55</v>
      </c>
      <c r="B40" s="34">
        <f>B39/0.015</f>
        <v>0.60959029392322783</v>
      </c>
    </row>
    <row r="41" spans="1:5" x14ac:dyDescent="0.15">
      <c r="A41" s="1" t="s">
        <v>67</v>
      </c>
    </row>
  </sheetData>
  <phoneticPr fontId="3"/>
  <pageMargins left="0.75" right="0.75" top="1" bottom="1" header="0.51200000000000001" footer="0.51200000000000001"/>
  <pageSetup paperSize="9" orientation="portrait" horizontalDpi="4294967293" verticalDpi="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例題22エタノール並流３段抽出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aito</dc:creator>
  <cp:lastModifiedBy>itolab200</cp:lastModifiedBy>
  <dcterms:created xsi:type="dcterms:W3CDTF">2004-08-27T06:48:32Z</dcterms:created>
  <dcterms:modified xsi:type="dcterms:W3CDTF">2017-12-04T13:53:01Z</dcterms:modified>
</cp:coreProperties>
</file>