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tolab04\Dropbox\2017\COCOChemSepで学ぶ化学工学\fsd&amp;xls\"/>
    </mc:Choice>
  </mc:AlternateContent>
  <bookViews>
    <workbookView xWindow="336" yWindow="588" windowWidth="15480" windowHeight="11640"/>
  </bookViews>
  <sheets>
    <sheet name="例題21 ベンゼンのスルホラン抽出向流３段" sheetId="2" r:id="rId1"/>
  </sheets>
  <definedNames>
    <definedName name="solver_adj" localSheetId="0" hidden="1">'例題21 ベンゼンのスルホラン抽出向流３段'!$B$27:$B$35</definedName>
    <definedName name="solver_cvg" localSheetId="0" hidden="1">0.000001</definedName>
    <definedName name="solver_drv" localSheetId="0" hidden="1">1</definedName>
    <definedName name="solver_eng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2</definedName>
    <definedName name="solver_nod" localSheetId="0" hidden="1">2147483647</definedName>
    <definedName name="solver_num" localSheetId="0" hidden="1">0</definedName>
    <definedName name="solver_nwt" localSheetId="0" hidden="1">1</definedName>
    <definedName name="solver_opt" localSheetId="0" hidden="1">'例題21 ベンゼンのスルホラン抽出向流３段'!$D$36</definedName>
    <definedName name="solver_pre" localSheetId="0" hidden="1">0.0000000000001</definedName>
    <definedName name="solver_rbv" localSheetId="0" hidden="1">1</definedName>
    <definedName name="solver_rlx" localSheetId="0" hidden="1">1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0</definedName>
    <definedName name="solver_ver" localSheetId="0" hidden="1">3</definedName>
  </definedNames>
  <calcPr calcId="162913"/>
</workbook>
</file>

<file path=xl/calcChain.xml><?xml version="1.0" encoding="utf-8"?>
<calcChain xmlns="http://schemas.openxmlformats.org/spreadsheetml/2006/main">
  <c r="R10" i="2" l="1"/>
  <c r="R33" i="2" l="1"/>
  <c r="Q30" i="2"/>
  <c r="Q31" i="2"/>
  <c r="Q29" i="2"/>
  <c r="R30" i="2"/>
  <c r="S30" i="2"/>
  <c r="T30" i="2"/>
  <c r="U30" i="2"/>
  <c r="V30" i="2"/>
  <c r="R31" i="2"/>
  <c r="S31" i="2"/>
  <c r="T31" i="2"/>
  <c r="U31" i="2"/>
  <c r="V31" i="2"/>
  <c r="V35" i="2" s="1"/>
  <c r="V29" i="2"/>
  <c r="U29" i="2"/>
  <c r="T29" i="2"/>
  <c r="S29" i="2"/>
  <c r="R29" i="2"/>
  <c r="F42" i="2"/>
  <c r="F41" i="2"/>
  <c r="U35" i="2" l="1"/>
  <c r="T35" i="2"/>
  <c r="V34" i="2"/>
  <c r="U33" i="2"/>
  <c r="U34" i="2"/>
  <c r="T34" i="2"/>
  <c r="T33" i="2"/>
  <c r="V33" i="2"/>
  <c r="Q35" i="2"/>
  <c r="R35" i="2"/>
  <c r="S35" i="2"/>
  <c r="R34" i="2"/>
  <c r="Q34" i="2"/>
  <c r="S34" i="2"/>
  <c r="Q33" i="2"/>
  <c r="S33" i="2"/>
  <c r="C39" i="2"/>
  <c r="D33" i="2"/>
  <c r="D30" i="2"/>
  <c r="D27" i="2"/>
  <c r="B22" i="2"/>
  <c r="A22" i="2" s="1"/>
  <c r="B20" i="2"/>
  <c r="A20" i="2" s="1"/>
  <c r="B18" i="2"/>
  <c r="A18" i="2" s="1"/>
  <c r="D18" i="2" l="1"/>
  <c r="C18" i="2"/>
  <c r="E18" i="2"/>
  <c r="G18" i="2"/>
  <c r="F18" i="2"/>
  <c r="C40" i="2" s="1"/>
  <c r="C41" i="2" s="1"/>
  <c r="H18" i="2"/>
  <c r="D20" i="2"/>
  <c r="E20" i="2"/>
  <c r="C20" i="2"/>
  <c r="G20" i="2"/>
  <c r="F20" i="2"/>
  <c r="H20" i="2"/>
  <c r="D22" i="2"/>
  <c r="C22" i="2"/>
  <c r="G22" i="2"/>
  <c r="E22" i="2"/>
  <c r="H22" i="2"/>
  <c r="F22" i="2"/>
  <c r="D35" i="2" l="1"/>
  <c r="D28" i="2"/>
  <c r="D32" i="2"/>
  <c r="D34" i="2"/>
  <c r="D29" i="2"/>
  <c r="D31" i="2"/>
  <c r="D36" i="2" l="1"/>
</calcChain>
</file>

<file path=xl/comments1.xml><?xml version="1.0" encoding="utf-8"?>
<comments xmlns="http://schemas.openxmlformats.org/spreadsheetml/2006/main">
  <authors>
    <author>itolab13</author>
    <author>aito</author>
  </authors>
  <commentList>
    <comment ref="B18" authorId="0" shapeId="0">
      <text>
        <r>
          <rPr>
            <sz val="10"/>
            <color indexed="81"/>
            <rFont val="ＭＳ Ｐゴシック"/>
            <family val="3"/>
            <charset val="128"/>
          </rPr>
          <t xml:space="preserve">=B29
</t>
        </r>
      </text>
    </comment>
    <comment ref="B20" authorId="0" shapeId="0">
      <text>
        <r>
          <rPr>
            <sz val="10"/>
            <color indexed="81"/>
            <rFont val="ＭＳ Ｐゴシック"/>
            <family val="3"/>
            <charset val="128"/>
          </rPr>
          <t xml:space="preserve">=B32
</t>
        </r>
      </text>
    </comment>
    <comment ref="B22" authorId="0" shapeId="0">
      <text>
        <r>
          <rPr>
            <sz val="10"/>
            <color indexed="81"/>
            <rFont val="ＭＳ Ｐゴシック"/>
            <family val="3"/>
            <charset val="128"/>
          </rPr>
          <t xml:space="preserve">=B35
</t>
        </r>
      </text>
    </comment>
    <comment ref="D27" authorId="1" shapeId="0">
      <text>
        <r>
          <rPr>
            <sz val="10"/>
            <color indexed="81"/>
            <rFont val="ＭＳ Ｐゴシック"/>
            <family val="3"/>
            <charset val="128"/>
          </rPr>
          <t xml:space="preserve">=B28+B27-B23-B31
</t>
        </r>
      </text>
    </comment>
    <comment ref="D28" authorId="1" shapeId="0">
      <text>
        <r>
          <rPr>
            <sz val="10"/>
            <color indexed="81"/>
            <rFont val="ＭＳ Ｐゴシック"/>
            <family val="3"/>
            <charset val="128"/>
          </rPr>
          <t>=B27*C18+B28*F18-B23*B25-B31*F20</t>
        </r>
      </text>
    </comment>
    <comment ref="D29" authorId="1" shapeId="0">
      <text>
        <r>
          <rPr>
            <sz val="10"/>
            <color indexed="81"/>
            <rFont val="ＭＳ Ｐゴシック"/>
            <family val="3"/>
            <charset val="128"/>
          </rPr>
          <t xml:space="preserve">=B27*E18+B28*H18-B31*H20
</t>
        </r>
      </text>
    </comment>
    <comment ref="D30" authorId="1" shapeId="0">
      <text>
        <r>
          <rPr>
            <sz val="10"/>
            <color indexed="81"/>
            <rFont val="ＭＳ Ｐゴシック"/>
            <family val="3"/>
            <charset val="128"/>
          </rPr>
          <t xml:space="preserve">=B30+B31-B27-B34
</t>
        </r>
      </text>
    </comment>
    <comment ref="D31" authorId="1" shapeId="0">
      <text>
        <r>
          <rPr>
            <sz val="10"/>
            <color indexed="81"/>
            <rFont val="ＭＳ Ｐゴシック"/>
            <family val="3"/>
            <charset val="128"/>
          </rPr>
          <t>=B30*C20+B31*F20-B27*C18-B34*F22</t>
        </r>
      </text>
    </comment>
    <comment ref="D32" authorId="1" shapeId="0">
      <text>
        <r>
          <rPr>
            <sz val="10"/>
            <color indexed="81"/>
            <rFont val="ＭＳ Ｐゴシック"/>
            <family val="3"/>
            <charset val="128"/>
          </rPr>
          <t xml:space="preserve">=B30*E20+B31*H20-B27*E18-B34*H22
</t>
        </r>
      </text>
    </comment>
    <comment ref="D33" authorId="1" shapeId="0">
      <text>
        <r>
          <rPr>
            <sz val="10"/>
            <color indexed="81"/>
            <rFont val="ＭＳ Ｐゴシック"/>
            <family val="3"/>
            <charset val="128"/>
          </rPr>
          <t>=B33+B34-B24-B30</t>
        </r>
      </text>
    </comment>
    <comment ref="D34" authorId="1" shapeId="0">
      <text>
        <r>
          <rPr>
            <sz val="10"/>
            <color indexed="81"/>
            <rFont val="ＭＳ Ｐゴシック"/>
            <family val="3"/>
            <charset val="128"/>
          </rPr>
          <t xml:space="preserve">=B33*C22+B34*F22-B30*C20
</t>
        </r>
      </text>
    </comment>
    <comment ref="D35" authorId="1" shapeId="0">
      <text>
        <r>
          <rPr>
            <sz val="10"/>
            <color indexed="81"/>
            <rFont val="ＭＳ Ｐゴシック"/>
            <family val="3"/>
            <charset val="128"/>
          </rPr>
          <t xml:space="preserve">=B33*E22+B34*H22-B30*E20-B24
</t>
        </r>
      </text>
    </comment>
    <comment ref="D36" authorId="1" shapeId="0">
      <text>
        <r>
          <rPr>
            <sz val="10"/>
            <color indexed="81"/>
            <rFont val="ＭＳ Ｐゴシック"/>
            <family val="3"/>
            <charset val="128"/>
          </rPr>
          <t xml:space="preserve">=SUMSQ(D27:D35)
</t>
        </r>
      </text>
    </comment>
  </commentList>
</comments>
</file>

<file path=xl/sharedStrings.xml><?xml version="1.0" encoding="utf-8"?>
<sst xmlns="http://schemas.openxmlformats.org/spreadsheetml/2006/main" count="102" uniqueCount="77">
  <si>
    <t>番号</t>
    <rPh sb="0" eb="2">
      <t>バンゴウ</t>
    </rPh>
    <phoneticPr fontId="2"/>
  </si>
  <si>
    <t>ﾀｲﾗｲﾝ位置 n</t>
    <rPh sb="5" eb="7">
      <t>イチ</t>
    </rPh>
    <phoneticPr fontId="2"/>
  </si>
  <si>
    <t>スルホラン(B)</t>
    <phoneticPr fontId="2"/>
  </si>
  <si>
    <t>ベンゼン（C）</t>
    <phoneticPr fontId="2"/>
  </si>
  <si>
    <t>ペンタン</t>
    <phoneticPr fontId="2"/>
  </si>
  <si>
    <t>ペンタン(A)</t>
    <phoneticPr fontId="2"/>
  </si>
  <si>
    <t>ペンタン相[mass frac]</t>
    <rPh sb="4" eb="5">
      <t>ソウ</t>
    </rPh>
    <phoneticPr fontId="2"/>
  </si>
  <si>
    <t>スルホラン相[mass frac]</t>
    <rPh sb="5" eb="6">
      <t>ソウ</t>
    </rPh>
    <phoneticPr fontId="2"/>
  </si>
  <si>
    <t>d</t>
    <phoneticPr fontId="2"/>
  </si>
  <si>
    <t>stage</t>
    <phoneticPr fontId="2"/>
  </si>
  <si>
    <t>(Liquid x composiiton)</t>
    <phoneticPr fontId="2"/>
  </si>
  <si>
    <t>(Vapor y composition)</t>
    <phoneticPr fontId="2"/>
  </si>
  <si>
    <t>ベンゼン／nペンタン／スルホラン系の液液平衡(298K) 　IECRes 28 (1989) 1369</t>
    <rPh sb="16" eb="17">
      <t>ケイ</t>
    </rPh>
    <rPh sb="18" eb="19">
      <t>エキ</t>
    </rPh>
    <rPh sb="19" eb="20">
      <t>エキ</t>
    </rPh>
    <rPh sb="20" eb="22">
      <t>ヘイコウ</t>
    </rPh>
    <phoneticPr fontId="2"/>
  </si>
  <si>
    <t>1段</t>
    <rPh sb="1" eb="2">
      <t>ダン</t>
    </rPh>
    <phoneticPr fontId="2"/>
  </si>
  <si>
    <t>n1=</t>
    <phoneticPr fontId="2"/>
  </si>
  <si>
    <t>xCR1=</t>
    <phoneticPr fontId="2"/>
  </si>
  <si>
    <t>xBR1=</t>
    <phoneticPr fontId="2"/>
  </si>
  <si>
    <t>xCE1=</t>
    <phoneticPr fontId="2"/>
  </si>
  <si>
    <t>xBE1=</t>
    <phoneticPr fontId="2"/>
  </si>
  <si>
    <t>２段</t>
    <rPh sb="1" eb="2">
      <t>ダン</t>
    </rPh>
    <phoneticPr fontId="2"/>
  </si>
  <si>
    <t>n2=</t>
    <phoneticPr fontId="2"/>
  </si>
  <si>
    <t>xCR2=</t>
    <phoneticPr fontId="2"/>
  </si>
  <si>
    <t>xBR2=</t>
    <phoneticPr fontId="2"/>
  </si>
  <si>
    <t>xCE2=</t>
    <phoneticPr fontId="2"/>
  </si>
  <si>
    <t>xBE2=</t>
    <phoneticPr fontId="2"/>
  </si>
  <si>
    <t>３段</t>
    <rPh sb="1" eb="2">
      <t>ダン</t>
    </rPh>
    <phoneticPr fontId="2"/>
  </si>
  <si>
    <t>n3=</t>
    <phoneticPr fontId="2"/>
  </si>
  <si>
    <t>xCR3=</t>
    <phoneticPr fontId="2"/>
  </si>
  <si>
    <t>xBR3=</t>
    <phoneticPr fontId="2"/>
  </si>
  <si>
    <t>xCE3=</t>
    <phoneticPr fontId="2"/>
  </si>
  <si>
    <t>xBE3=</t>
    <phoneticPr fontId="2"/>
  </si>
  <si>
    <t>F=</t>
    <phoneticPr fontId="2"/>
  </si>
  <si>
    <t>S=</t>
    <phoneticPr fontId="2"/>
  </si>
  <si>
    <t>xCF=</t>
    <phoneticPr fontId="2"/>
  </si>
  <si>
    <t>未知数</t>
    <rPh sb="0" eb="3">
      <t>ミチスウ</t>
    </rPh>
    <phoneticPr fontId="2"/>
  </si>
  <si>
    <t>残差</t>
    <rPh sb="0" eb="2">
      <t>ザンサ</t>
    </rPh>
    <phoneticPr fontId="2"/>
  </si>
  <si>
    <t>R1=</t>
    <phoneticPr fontId="2"/>
  </si>
  <si>
    <t>1段全収支</t>
    <rPh sb="1" eb="2">
      <t>ダン</t>
    </rPh>
    <rPh sb="2" eb="3">
      <t>ゼン</t>
    </rPh>
    <rPh sb="3" eb="5">
      <t>シュウシ</t>
    </rPh>
    <phoneticPr fontId="2"/>
  </si>
  <si>
    <t>E1=</t>
    <phoneticPr fontId="2"/>
  </si>
  <si>
    <t>n1=</t>
    <phoneticPr fontId="2"/>
  </si>
  <si>
    <t>R2=</t>
    <phoneticPr fontId="2"/>
  </si>
  <si>
    <t>2段全収支</t>
    <rPh sb="1" eb="2">
      <t>ダン</t>
    </rPh>
    <rPh sb="2" eb="3">
      <t>ゼン</t>
    </rPh>
    <rPh sb="3" eb="5">
      <t>シュウシ</t>
    </rPh>
    <phoneticPr fontId="2"/>
  </si>
  <si>
    <t>E2=</t>
    <phoneticPr fontId="2"/>
  </si>
  <si>
    <t>n2=</t>
    <phoneticPr fontId="2"/>
  </si>
  <si>
    <t>R3=</t>
    <phoneticPr fontId="2"/>
  </si>
  <si>
    <t>3段全収支</t>
    <rPh sb="1" eb="2">
      <t>ダン</t>
    </rPh>
    <rPh sb="2" eb="3">
      <t>ゼン</t>
    </rPh>
    <rPh sb="3" eb="5">
      <t>シュウシ</t>
    </rPh>
    <phoneticPr fontId="2"/>
  </si>
  <si>
    <t>E3=</t>
    <phoneticPr fontId="2"/>
  </si>
  <si>
    <t>n3=</t>
    <phoneticPr fontId="2"/>
  </si>
  <si>
    <t>ﾍﾞﾝｾﾞﾝ収支</t>
    <rPh sb="6" eb="8">
      <t>シュウシ</t>
    </rPh>
    <phoneticPr fontId="2"/>
  </si>
  <si>
    <t>ｽﾙﾎﾗﾝ収支</t>
    <rPh sb="5" eb="7">
      <t>シュウシ</t>
    </rPh>
    <phoneticPr fontId="2"/>
  </si>
  <si>
    <t>kg/s</t>
    <phoneticPr fontId="2"/>
  </si>
  <si>
    <t>kg/s</t>
    <phoneticPr fontId="2"/>
  </si>
  <si>
    <t>mass frac</t>
    <phoneticPr fontId="2"/>
  </si>
  <si>
    <t>原料ﾍﾞﾝｾﾞﾝ</t>
    <rPh sb="0" eb="2">
      <t>ゲンリョウ</t>
    </rPh>
    <phoneticPr fontId="2"/>
  </si>
  <si>
    <t>抽出ﾍﾞﾝｾﾞﾝ</t>
    <rPh sb="0" eb="2">
      <t>チュウシュツ</t>
    </rPh>
    <phoneticPr fontId="2"/>
  </si>
  <si>
    <t>回収率</t>
    <rPh sb="0" eb="2">
      <t>カイシュウ</t>
    </rPh>
    <rPh sb="2" eb="3">
      <t>リツ</t>
    </rPh>
    <phoneticPr fontId="2"/>
  </si>
  <si>
    <t>R3, E3</t>
    <phoneticPr fontId="2"/>
  </si>
  <si>
    <t>R2, E2</t>
    <phoneticPr fontId="2"/>
  </si>
  <si>
    <t>R1, E1</t>
    <phoneticPr fontId="2"/>
  </si>
  <si>
    <t>F</t>
    <phoneticPr fontId="2"/>
  </si>
  <si>
    <t xml:space="preserve">S </t>
    <phoneticPr fontId="2"/>
  </si>
  <si>
    <t xml:space="preserve"> Vapour y composition profiles</t>
  </si>
  <si>
    <t xml:space="preserve"> Stage</t>
  </si>
  <si>
    <t xml:space="preserve">  n-pentane</t>
  </si>
  <si>
    <t xml:space="preserve">    benzene</t>
  </si>
  <si>
    <t xml:space="preserve">  sulfolane</t>
  </si>
  <si>
    <t xml:space="preserve"> </t>
  </si>
  <si>
    <t xml:space="preserve"> Liquid x composition profiles</t>
  </si>
  <si>
    <t>ChemSep Result</t>
    <phoneticPr fontId="2"/>
  </si>
  <si>
    <t>mol fraction</t>
    <phoneticPr fontId="2"/>
  </si>
  <si>
    <t>g/mol</t>
    <phoneticPr fontId="2"/>
  </si>
  <si>
    <t>mass fraction</t>
    <phoneticPr fontId="2"/>
  </si>
  <si>
    <t>Flow[kg/s]</t>
    <phoneticPr fontId="2"/>
  </si>
  <si>
    <t>mass[g]</t>
    <phoneticPr fontId="2"/>
  </si>
  <si>
    <t>ChemSep Modified UNIFAC298 K</t>
    <phoneticPr fontId="2"/>
  </si>
  <si>
    <t>3段抽出&lt;COCO_21_ExtractBe.sep&gt;</t>
    <rPh sb="1" eb="2">
      <t>ダン</t>
    </rPh>
    <rPh sb="2" eb="4">
      <t>チュウシュツ</t>
    </rPh>
    <phoneticPr fontId="2"/>
  </si>
  <si>
    <t>ベンゼン回収率</t>
    <rPh sb="4" eb="7">
      <t>カイシュウリツ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</si>
</sst>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00_ "/>
    <numFmt numFmtId="177" formatCode="0.0000_ "/>
    <numFmt numFmtId="178" formatCode="0.0_ "/>
    <numFmt numFmtId="179" formatCode="0.00_ "/>
  </numFmts>
  <fonts count="8" x14ac:knownFonts="1">
    <font>
      <sz val="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3">
    <xf numFmtId="0" fontId="0" fillId="0" borderId="0" xfId="0">
      <alignment vertical="center"/>
    </xf>
    <xf numFmtId="0" fontId="4" fillId="0" borderId="0" xfId="1" applyFont="1">
      <alignment vertical="center"/>
    </xf>
    <xf numFmtId="0" fontId="4" fillId="0" borderId="2" xfId="1" applyFont="1" applyBorder="1">
      <alignment vertical="center"/>
    </xf>
    <xf numFmtId="0" fontId="4" fillId="0" borderId="3" xfId="1" applyFont="1" applyBorder="1">
      <alignment vertical="center"/>
    </xf>
    <xf numFmtId="0" fontId="4" fillId="0" borderId="4" xfId="1" applyFont="1" applyBorder="1">
      <alignment vertical="center"/>
    </xf>
    <xf numFmtId="0" fontId="4" fillId="0" borderId="1" xfId="1" applyFont="1" applyBorder="1">
      <alignment vertical="center"/>
    </xf>
    <xf numFmtId="176" fontId="4" fillId="0" borderId="0" xfId="1" applyNumberFormat="1" applyFont="1">
      <alignment vertical="center"/>
    </xf>
    <xf numFmtId="0" fontId="4" fillId="0" borderId="0" xfId="1" applyFont="1" applyBorder="1">
      <alignment vertical="center"/>
    </xf>
    <xf numFmtId="176" fontId="4" fillId="0" borderId="0" xfId="1" applyNumberFormat="1" applyFont="1" applyBorder="1">
      <alignment vertical="center"/>
    </xf>
    <xf numFmtId="0" fontId="5" fillId="0" borderId="7" xfId="1" applyFont="1" applyBorder="1">
      <alignment vertical="center"/>
    </xf>
    <xf numFmtId="0" fontId="5" fillId="0" borderId="8" xfId="1" applyFont="1" applyBorder="1">
      <alignment vertical="center"/>
    </xf>
    <xf numFmtId="0" fontId="5" fillId="0" borderId="9" xfId="1" applyFont="1" applyBorder="1">
      <alignment vertical="center"/>
    </xf>
    <xf numFmtId="0" fontId="5" fillId="0" borderId="10" xfId="1" applyFont="1" applyBorder="1">
      <alignment vertical="center"/>
    </xf>
    <xf numFmtId="177" fontId="5" fillId="0" borderId="11" xfId="1" applyNumberFormat="1" applyFont="1" applyFill="1" applyBorder="1">
      <alignment vertical="center"/>
    </xf>
    <xf numFmtId="177" fontId="5" fillId="0" borderId="11" xfId="1" applyNumberFormat="1" applyFont="1" applyBorder="1">
      <alignment vertical="center"/>
    </xf>
    <xf numFmtId="177" fontId="5" fillId="0" borderId="12" xfId="1" applyNumberFormat="1" applyFont="1" applyBorder="1">
      <alignment vertical="center"/>
    </xf>
    <xf numFmtId="177" fontId="5" fillId="0" borderId="8" xfId="1" applyNumberFormat="1" applyFont="1" applyFill="1" applyBorder="1">
      <alignment vertical="center"/>
    </xf>
    <xf numFmtId="177" fontId="5" fillId="0" borderId="8" xfId="1" applyNumberFormat="1" applyFont="1" applyBorder="1">
      <alignment vertical="center"/>
    </xf>
    <xf numFmtId="177" fontId="5" fillId="0" borderId="9" xfId="1" applyNumberFormat="1" applyFont="1" applyBorder="1">
      <alignment vertical="center"/>
    </xf>
    <xf numFmtId="0" fontId="5" fillId="0" borderId="0" xfId="1" applyFont="1">
      <alignment vertical="center"/>
    </xf>
    <xf numFmtId="0" fontId="5" fillId="0" borderId="0" xfId="1" applyNumberFormat="1" applyFont="1">
      <alignment vertical="center"/>
    </xf>
    <xf numFmtId="0" fontId="5" fillId="0" borderId="0" xfId="1" applyFont="1" applyBorder="1">
      <alignment vertical="center"/>
    </xf>
    <xf numFmtId="0" fontId="6" fillId="0" borderId="0" xfId="1" applyFont="1">
      <alignment vertical="center"/>
    </xf>
    <xf numFmtId="177" fontId="4" fillId="0" borderId="0" xfId="1" applyNumberFormat="1" applyFont="1">
      <alignment vertical="center"/>
    </xf>
    <xf numFmtId="0" fontId="7" fillId="0" borderId="0" xfId="1" applyFont="1" applyAlignment="1">
      <alignment horizontal="right" vertical="center"/>
    </xf>
    <xf numFmtId="178" fontId="7" fillId="0" borderId="0" xfId="1" applyNumberFormat="1" applyFont="1" applyFill="1" applyBorder="1">
      <alignment vertical="center"/>
    </xf>
    <xf numFmtId="178" fontId="7" fillId="0" borderId="0" xfId="1" applyNumberFormat="1" applyFont="1">
      <alignment vertical="center"/>
    </xf>
    <xf numFmtId="179" fontId="7" fillId="0" borderId="0" xfId="1" applyNumberFormat="1" applyFont="1">
      <alignment vertical="center"/>
    </xf>
    <xf numFmtId="0" fontId="5" fillId="0" borderId="1" xfId="1" applyFont="1" applyBorder="1">
      <alignment vertical="center"/>
    </xf>
    <xf numFmtId="0" fontId="7" fillId="0" borderId="0" xfId="1" applyFont="1">
      <alignment vertical="center"/>
    </xf>
    <xf numFmtId="177" fontId="7" fillId="0" borderId="5" xfId="1" applyNumberFormat="1" applyFont="1" applyBorder="1">
      <alignment vertical="center"/>
    </xf>
    <xf numFmtId="176" fontId="7" fillId="0" borderId="5" xfId="1" applyNumberFormat="1" applyFont="1" applyBorder="1">
      <alignment vertical="center"/>
    </xf>
    <xf numFmtId="176" fontId="7" fillId="0" borderId="6" xfId="1" applyNumberFormat="1" applyFont="1" applyBorder="1">
      <alignment vertical="center"/>
    </xf>
  </cellXfs>
  <cellStyles count="2">
    <cellStyle name="標準" xfId="0" builtinId="0"/>
    <cellStyle name="標準_抽出abw0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554078453070853"/>
          <c:y val="5.9042602097323031E-2"/>
          <c:w val="0.7675264762126639"/>
          <c:h val="0.77630338718570413"/>
        </c:manualLayout>
      </c:layout>
      <c:scatterChart>
        <c:scatterStyle val="lineMarker"/>
        <c:varyColors val="0"/>
        <c:ser>
          <c:idx val="1"/>
          <c:order val="0"/>
          <c:tx>
            <c:strRef>
              <c:f>'例題21 ベンゼンのスルホラン抽出向流３段'!$A$5</c:f>
              <c:strCache>
                <c:ptCount val="1"/>
                <c:pt idx="0">
                  <c:v>1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ysDash"/>
            </a:ln>
          </c:spPr>
          <c:marker>
            <c:symbol val="circle"/>
            <c:size val="3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('例題21 ベンゼンのスルホラン抽出向流３段'!$E$18,'例題21 ベンゼンのスルホラン抽出向流３段'!$H$18)</c:f>
              <c:numCache>
                <c:formatCode>0.0000_ </c:formatCode>
                <c:ptCount val="2"/>
                <c:pt idx="0">
                  <c:v>2.123287641234026E-2</c:v>
                </c:pt>
                <c:pt idx="1">
                  <c:v>0.82016768344546553</c:v>
                </c:pt>
              </c:numCache>
            </c:numRef>
          </c:xVal>
          <c:yVal>
            <c:numRef>
              <c:f>('例題21 ベンゼンのスルホラン抽出向流３段'!$C$18,'例題21 ベンゼンのスルホラン抽出向流３段'!$F$18)</c:f>
              <c:numCache>
                <c:formatCode>0.0000_ </c:formatCode>
                <c:ptCount val="2"/>
                <c:pt idx="0">
                  <c:v>0.30390366002286084</c:v>
                </c:pt>
                <c:pt idx="1">
                  <c:v>0.16185608575600668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F7F-4D74-80EF-8C9CD54BFDCD}"/>
            </c:ext>
          </c:extLst>
        </c:ser>
        <c:ser>
          <c:idx val="2"/>
          <c:order val="1"/>
          <c:tx>
            <c:strRef>
              <c:f>'例題21 ベンゼンのスルホラン抽出向流３段'!$A$6</c:f>
              <c:strCache>
                <c:ptCount val="1"/>
                <c:pt idx="0">
                  <c:v>2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ysDash"/>
            </a:ln>
          </c:spPr>
          <c:marker>
            <c:symbol val="circle"/>
            <c:size val="3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('例題21 ベンゼンのスルホラン抽出向流３段'!$E$5,'例題21 ベンゼンのスルホラン抽出向流３段'!$H$5)</c:f>
              <c:numCache>
                <c:formatCode>0.000_ </c:formatCode>
                <c:ptCount val="2"/>
                <c:pt idx="0">
                  <c:v>9.2999999999999992E-3</c:v>
                </c:pt>
                <c:pt idx="1">
                  <c:v>0.94110000000000005</c:v>
                </c:pt>
              </c:numCache>
            </c:numRef>
          </c:xVal>
          <c:yVal>
            <c:numRef>
              <c:f>('例題21 ベンゼンのスルホラン抽出向流３段'!$C$5,'例題21 ベンゼンのスルホラン抽出向流３段'!$F$5)</c:f>
              <c:numCache>
                <c:formatCode>0.000_ </c:formatCode>
                <c:ptCount val="2"/>
                <c:pt idx="0">
                  <c:v>9.2899999999999996E-2</c:v>
                </c:pt>
                <c:pt idx="1">
                  <c:v>4.7899999999999998E-2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F7F-4D74-80EF-8C9CD54BFDCD}"/>
            </c:ext>
          </c:extLst>
        </c:ser>
        <c:ser>
          <c:idx val="3"/>
          <c:order val="2"/>
          <c:tx>
            <c:strRef>
              <c:f>'例題21 ベンゼンのスルホラン抽出向流３段'!$A$7</c:f>
              <c:strCache>
                <c:ptCount val="1"/>
                <c:pt idx="0">
                  <c:v>3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ysDash"/>
            </a:ln>
          </c:spPr>
          <c:marker>
            <c:symbol val="circle"/>
            <c:size val="3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('例題21 ベンゼンのスルホラン抽出向流３段'!$E$6,'例題21 ベンゼンのスルホラン抽出向流３段'!$H$6)</c:f>
              <c:numCache>
                <c:formatCode>0.000_ </c:formatCode>
                <c:ptCount val="2"/>
                <c:pt idx="0">
                  <c:v>1.14E-2</c:v>
                </c:pt>
                <c:pt idx="1">
                  <c:v>0.89149999999999996</c:v>
                </c:pt>
              </c:numCache>
            </c:numRef>
          </c:xVal>
          <c:yVal>
            <c:numRef>
              <c:f>('例題21 ベンゼンのスルホラン抽出向流３段'!$C$6,'例題21 ベンゼンのスルホラン抽出向流３段'!$F$6)</c:f>
              <c:numCache>
                <c:formatCode>0.000_ </c:formatCode>
                <c:ptCount val="2"/>
                <c:pt idx="0">
                  <c:v>0.18360000000000001</c:v>
                </c:pt>
                <c:pt idx="1">
                  <c:v>9.7199999999999995E-2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F7F-4D74-80EF-8C9CD54BFDCD}"/>
            </c:ext>
          </c:extLst>
        </c:ser>
        <c:ser>
          <c:idx val="4"/>
          <c:order val="3"/>
          <c:tx>
            <c:strRef>
              <c:f>'例題21 ベンゼンのスルホラン抽出向流３段'!$A$8</c:f>
              <c:strCache>
                <c:ptCount val="1"/>
                <c:pt idx="0">
                  <c:v>4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ysDash"/>
            </a:ln>
          </c:spPr>
          <c:marker>
            <c:symbol val="circle"/>
            <c:size val="3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('例題21 ベンゼンのスルホラン抽出向流３段'!$E$7,'例題21 ベンゼンのスルホラン抽出向流３段'!$H$7)</c:f>
              <c:numCache>
                <c:formatCode>0.000_ </c:formatCode>
                <c:ptCount val="2"/>
                <c:pt idx="0">
                  <c:v>2.1000000000000001E-2</c:v>
                </c:pt>
                <c:pt idx="1">
                  <c:v>0.82389999999999997</c:v>
                </c:pt>
              </c:numCache>
            </c:numRef>
          </c:xVal>
          <c:yVal>
            <c:numRef>
              <c:f>('例題21 ベンゼンのスルホラン抽出向流３段'!$C$7,'例題21 ベンゼンのスルホラン抽出向流３段'!$F$7)</c:f>
              <c:numCache>
                <c:formatCode>0.000_ </c:formatCode>
                <c:ptCount val="2"/>
                <c:pt idx="0">
                  <c:v>0.29980000000000001</c:v>
                </c:pt>
                <c:pt idx="1">
                  <c:v>0.1583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F7F-4D74-80EF-8C9CD54BFDCD}"/>
            </c:ext>
          </c:extLst>
        </c:ser>
        <c:ser>
          <c:idx val="5"/>
          <c:order val="4"/>
          <c:tx>
            <c:strRef>
              <c:f>'例題21 ベンゼンのスルホラン抽出向流３段'!$A$9</c:f>
              <c:strCache>
                <c:ptCount val="1"/>
                <c:pt idx="0">
                  <c:v>5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ysDash"/>
            </a:ln>
          </c:spPr>
          <c:marker>
            <c:symbol val="circle"/>
            <c:size val="3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('例題21 ベンゼンのスルホラン抽出向流３段'!$E$8,'例題21 ベンゼンのスルホラン抽出向流３段'!$H$8)</c:f>
              <c:numCache>
                <c:formatCode>0.000_ </c:formatCode>
                <c:ptCount val="2"/>
                <c:pt idx="0">
                  <c:v>2.47E-2</c:v>
                </c:pt>
                <c:pt idx="1">
                  <c:v>0.76459999999999995</c:v>
                </c:pt>
              </c:numCache>
            </c:numRef>
          </c:xVal>
          <c:yVal>
            <c:numRef>
              <c:f>('例題21 ベンゼンのスルホラン抽出向流３段'!$C$8,'例題21 ベンゼンのスルホラン抽出向流３段'!$F$8)</c:f>
              <c:numCache>
                <c:formatCode>0.000_ </c:formatCode>
                <c:ptCount val="2"/>
                <c:pt idx="0">
                  <c:v>0.36499999999999999</c:v>
                </c:pt>
                <c:pt idx="1">
                  <c:v>0.21479999999999999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F7F-4D74-80EF-8C9CD54BFDCD}"/>
            </c:ext>
          </c:extLst>
        </c:ser>
        <c:ser>
          <c:idx val="6"/>
          <c:order val="5"/>
          <c:tx>
            <c:strRef>
              <c:f>'例題21 ベンゼンのスルホラン抽出向流３段'!$A$10</c:f>
              <c:strCache>
                <c:ptCount val="1"/>
                <c:pt idx="0">
                  <c:v>6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ysDash"/>
            </a:ln>
          </c:spPr>
          <c:marker>
            <c:symbol val="circle"/>
            <c:size val="3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('例題21 ベンゼンのスルホラン抽出向流３段'!$E$9,'例題21 ベンゼンのスルホラン抽出向流３段'!$H$9)</c:f>
              <c:numCache>
                <c:formatCode>0.000_ </c:formatCode>
                <c:ptCount val="2"/>
                <c:pt idx="0">
                  <c:v>3.5000000000000003E-2</c:v>
                </c:pt>
                <c:pt idx="1">
                  <c:v>0.74829999999999997</c:v>
                </c:pt>
              </c:numCache>
            </c:numRef>
          </c:xVal>
          <c:yVal>
            <c:numRef>
              <c:f>('例題21 ベンゼンのスルホラン抽出向流３段'!$C$9,'例題21 ベンゼンのスルホラン抽出向流３段'!$F$9)</c:f>
              <c:numCache>
                <c:formatCode>0.000_ </c:formatCode>
                <c:ptCount val="2"/>
                <c:pt idx="0">
                  <c:v>0.38600000000000001</c:v>
                </c:pt>
                <c:pt idx="1">
                  <c:v>0.23039999999999999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F7F-4D74-80EF-8C9CD54BFDCD}"/>
            </c:ext>
          </c:extLst>
        </c:ser>
        <c:ser>
          <c:idx val="7"/>
          <c:order val="6"/>
          <c:tx>
            <c:strRef>
              <c:f>'例題21 ベンゼンのスルホラン抽出向流３段'!$A$11</c:f>
              <c:strCache>
                <c:ptCount val="1"/>
                <c:pt idx="0">
                  <c:v>7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ysDash"/>
            </a:ln>
          </c:spPr>
          <c:marker>
            <c:symbol val="circle"/>
            <c:size val="3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('例題21 ベンゼンのスルホラン抽出向流３段'!$E$10,'例題21 ベンゼンのスルホラン抽出向流３段'!$H$10)</c:f>
              <c:numCache>
                <c:formatCode>0.000_ </c:formatCode>
                <c:ptCount val="2"/>
                <c:pt idx="0">
                  <c:v>5.28E-2</c:v>
                </c:pt>
                <c:pt idx="1">
                  <c:v>0.68489999999999995</c:v>
                </c:pt>
              </c:numCache>
            </c:numRef>
          </c:xVal>
          <c:yVal>
            <c:numRef>
              <c:f>('例題21 ベンゼンのスルホラン抽出向流３段'!$C$10,'例題21 ベンゼンのスルホラン抽出向流３段'!$F$10)</c:f>
              <c:numCache>
                <c:formatCode>0.000_ </c:formatCode>
                <c:ptCount val="2"/>
                <c:pt idx="0">
                  <c:v>0.47499999999999998</c:v>
                </c:pt>
                <c:pt idx="1">
                  <c:v>0.29010000000000002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F7F-4D74-80EF-8C9CD54BFDCD}"/>
            </c:ext>
          </c:extLst>
        </c:ser>
        <c:ser>
          <c:idx val="8"/>
          <c:order val="7"/>
          <c:tx>
            <c:strRef>
              <c:f>'例題21 ベンゼンのスルホラン抽出向流３段'!$A$12</c:f>
              <c:strCache>
                <c:ptCount val="1"/>
                <c:pt idx="0">
                  <c:v>8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ysDash"/>
            </a:ln>
          </c:spPr>
          <c:marker>
            <c:symbol val="circle"/>
            <c:size val="3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('例題21 ベンゼンのスルホラン抽出向流３段'!$E$11,'例題21 ベンゼンのスルホラン抽出向流３段'!$H$11)</c:f>
              <c:numCache>
                <c:formatCode>0.000_ </c:formatCode>
                <c:ptCount val="2"/>
                <c:pt idx="0">
                  <c:v>6.4100000000000004E-2</c:v>
                </c:pt>
                <c:pt idx="1">
                  <c:v>0.64700000000000002</c:v>
                </c:pt>
              </c:numCache>
            </c:numRef>
          </c:xVal>
          <c:yVal>
            <c:numRef>
              <c:f>('例題21 ベンゼンのスルホラン抽出向流３段'!$C$11,'例題21 ベンゼンのスルホラン抽出向流３段'!$F$11)</c:f>
              <c:numCache>
                <c:formatCode>0.000_ </c:formatCode>
                <c:ptCount val="2"/>
                <c:pt idx="0">
                  <c:v>0.52690000000000003</c:v>
                </c:pt>
                <c:pt idx="1">
                  <c:v>0.32400000000000001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F7F-4D74-80EF-8C9CD54BFDCD}"/>
            </c:ext>
          </c:extLst>
        </c:ser>
        <c:ser>
          <c:idx val="9"/>
          <c:order val="8"/>
          <c:tx>
            <c:strRef>
              <c:f>'例題21 ベンゼンのスルホラン抽出向流３段'!$A$13</c:f>
              <c:strCache>
                <c:ptCount val="1"/>
              </c:strCache>
            </c:strRef>
          </c:tx>
          <c:spPr>
            <a:ln w="12700">
              <a:solidFill>
                <a:srgbClr val="C0C0C0"/>
              </a:solidFill>
              <a:prstDash val="sysDash"/>
            </a:ln>
          </c:spPr>
          <c:marker>
            <c:symbol val="circle"/>
            <c:size val="3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('例題21 ベンゼンのスルホラン抽出向流３段'!$E$12,'例題21 ベンゼンのスルホラン抽出向流３段'!$H$12)</c:f>
              <c:numCache>
                <c:formatCode>0.000_ </c:formatCode>
                <c:ptCount val="2"/>
                <c:pt idx="0">
                  <c:v>0.11210000000000001</c:v>
                </c:pt>
                <c:pt idx="1">
                  <c:v>0.56320000000000003</c:v>
                </c:pt>
              </c:numCache>
            </c:numRef>
          </c:xVal>
          <c:yVal>
            <c:numRef>
              <c:f>('例題21 ベンゼンのスルホラン抽出向流３段'!$C$12,'例題21 ベンゼンのスルホラン抽出向流３段'!$F$12)</c:f>
              <c:numCache>
                <c:formatCode>0.000_ </c:formatCode>
                <c:ptCount val="2"/>
                <c:pt idx="0">
                  <c:v>0.57120000000000004</c:v>
                </c:pt>
                <c:pt idx="1">
                  <c:v>0.39500000000000002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F7F-4D74-80EF-8C9CD54BFDCD}"/>
            </c:ext>
          </c:extLst>
        </c:ser>
        <c:ser>
          <c:idx val="10"/>
          <c:order val="9"/>
          <c:tx>
            <c:strRef>
              <c:f>'例題21 ベンゼンのスルホラン抽出向流３段'!$A$14</c:f>
              <c:strCache>
                <c:ptCount val="1"/>
              </c:strCache>
            </c:strRef>
          </c:tx>
          <c:spPr>
            <a:ln w="12700">
              <a:solidFill>
                <a:srgbClr val="C0C0C0"/>
              </a:solidFill>
              <a:prstDash val="sysDash"/>
            </a:ln>
          </c:spPr>
          <c:marker>
            <c:symbol val="circle"/>
            <c:size val="3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('例題21 ベンゼンのスルホラン抽出向流３段'!$E$13,'例題21 ベンゼンのスルホラン抽出向流３段'!$H$13)</c:f>
              <c:numCache>
                <c:formatCode>0.000_ </c:formatCode>
                <c:ptCount val="2"/>
              </c:numCache>
            </c:numRef>
          </c:xVal>
          <c:yVal>
            <c:numRef>
              <c:f>('例題21 ベンゼンのスルホラン抽出向流３段'!$C$13,'例題21 ベンゼンのスルホラン抽出向流３段'!$F$13)</c:f>
              <c:numCache>
                <c:formatCode>0.000_ </c:formatCode>
                <c:ptCount val="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FF7F-4D74-80EF-8C9CD54BFDCD}"/>
            </c:ext>
          </c:extLst>
        </c:ser>
        <c:ser>
          <c:idx val="11"/>
          <c:order val="10"/>
          <c:tx>
            <c:strRef>
              <c:f>'例題21 ベンゼンのスルホラン抽出向流３段'!$A$15</c:f>
              <c:strCache>
                <c:ptCount val="1"/>
              </c:strCache>
            </c:strRef>
          </c:tx>
          <c:spPr>
            <a:ln w="12700">
              <a:solidFill>
                <a:srgbClr val="C0C0C0"/>
              </a:solidFill>
              <a:prstDash val="sysDash"/>
            </a:ln>
          </c:spPr>
          <c:marker>
            <c:symbol val="circle"/>
            <c:size val="3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('例題21 ベンゼンのスルホラン抽出向流３段'!$E$14,'例題21 ベンゼンのスルホラン抽出向流３段'!$H$14)</c:f>
              <c:numCache>
                <c:formatCode>0.000_ </c:formatCode>
                <c:ptCount val="2"/>
              </c:numCache>
            </c:numRef>
          </c:xVal>
          <c:yVal>
            <c:numRef>
              <c:f>('例題21 ベンゼンのスルホラン抽出向流３段'!$C$14,'例題21 ベンゼンのスルホラン抽出向流３段'!$F$14)</c:f>
              <c:numCache>
                <c:formatCode>0.000_ </c:formatCode>
                <c:ptCount val="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FF7F-4D74-80EF-8C9CD54BFDCD}"/>
            </c:ext>
          </c:extLst>
        </c:ser>
        <c:ser>
          <c:idx val="12"/>
          <c:order val="11"/>
          <c:tx>
            <c:strRef>
              <c:f>'例題21 ベンゼンのスルホラン抽出向流３段'!$A$16</c:f>
              <c:strCache>
                <c:ptCount val="1"/>
              </c:strCache>
            </c:strRef>
          </c:tx>
          <c:spPr>
            <a:ln w="12700">
              <a:solidFill>
                <a:srgbClr val="C0C0C0"/>
              </a:solidFill>
              <a:prstDash val="sysDash"/>
            </a:ln>
          </c:spPr>
          <c:marker>
            <c:symbol val="circle"/>
            <c:size val="3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('例題21 ベンゼンのスルホラン抽出向流３段'!$E$16,'例題21 ベンゼンのスルホラン抽出向流３段'!$H$16)</c:f>
              <c:numCache>
                <c:formatCode>0.000_ </c:formatCode>
                <c:ptCount val="2"/>
              </c:numCache>
            </c:numRef>
          </c:xVal>
          <c:yVal>
            <c:numRef>
              <c:f>('例題21 ベンゼンのスルホラン抽出向流３段'!$C$16,'例題21 ベンゼンのスルホラン抽出向流３段'!$F$16)</c:f>
              <c:numCache>
                <c:formatCode>0.000_ </c:formatCode>
                <c:ptCount val="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FF7F-4D74-80EF-8C9CD54BFDCD}"/>
            </c:ext>
          </c:extLst>
        </c:ser>
        <c:ser>
          <c:idx val="0"/>
          <c:order val="12"/>
          <c:spPr>
            <a:ln w="15875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'例題21 ベンゼンのスルホラン抽出向流３段'!$X$1:$X$2</c:f>
              <c:numCache>
                <c:formatCode>General</c:formatCode>
                <c:ptCount val="2"/>
                <c:pt idx="0">
                  <c:v>0.2</c:v>
                </c:pt>
                <c:pt idx="1">
                  <c:v>1</c:v>
                </c:pt>
              </c:numCache>
            </c:numRef>
          </c:xVal>
          <c:yVal>
            <c:numRef>
              <c:f>'例題21 ベンゼンのスルホラン抽出向流３段'!$Y$1:$Y$2</c:f>
              <c:numCache>
                <c:formatCode>General</c:formatCode>
                <c:ptCount val="2"/>
                <c:pt idx="0">
                  <c:v>0.8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548-474D-82E2-6C4C5D7AC623}"/>
            </c:ext>
          </c:extLst>
        </c:ser>
        <c:ser>
          <c:idx val="13"/>
          <c:order val="13"/>
          <c:spPr>
            <a:ln w="15875">
              <a:solidFill>
                <a:schemeClr val="tx1"/>
              </a:solidFill>
            </a:ln>
          </c:spPr>
          <c:marker>
            <c:symbol val="circle"/>
            <c:size val="7"/>
            <c:spPr>
              <a:solidFill>
                <a:schemeClr val="bg1">
                  <a:lumMod val="75000"/>
                </a:schemeClr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('例題21 ベンゼンのスルホラン抽出向流３段'!$E$18,'例題21 ベンゼンのスルホラン抽出向流３段'!$H$18)</c:f>
              <c:numCache>
                <c:formatCode>0.0000_ </c:formatCode>
                <c:ptCount val="2"/>
                <c:pt idx="0">
                  <c:v>2.123287641234026E-2</c:v>
                </c:pt>
                <c:pt idx="1">
                  <c:v>0.82016768344546553</c:v>
                </c:pt>
              </c:numCache>
            </c:numRef>
          </c:xVal>
          <c:yVal>
            <c:numRef>
              <c:f>('例題21 ベンゼンのスルホラン抽出向流３段'!$C$18,'例題21 ベンゼンのスルホラン抽出向流３段'!$F$18)</c:f>
              <c:numCache>
                <c:formatCode>0.0000_ </c:formatCode>
                <c:ptCount val="2"/>
                <c:pt idx="0">
                  <c:v>0.30390366002286084</c:v>
                </c:pt>
                <c:pt idx="1">
                  <c:v>0.16185608575600668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9B6-4BC4-A2FD-0481A2907DFC}"/>
            </c:ext>
          </c:extLst>
        </c:ser>
        <c:ser>
          <c:idx val="14"/>
          <c:order val="14"/>
          <c:spPr>
            <a:ln w="15875">
              <a:solidFill>
                <a:schemeClr val="tx1"/>
              </a:solidFill>
            </a:ln>
          </c:spPr>
          <c:marker>
            <c:symbol val="circle"/>
            <c:size val="7"/>
            <c:spPr>
              <a:solidFill>
                <a:schemeClr val="bg1">
                  <a:lumMod val="75000"/>
                </a:schemeClr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('例題21 ベンゼンのスルホラン抽出向流３段'!$E$20,'例題21 ベンゼンのスルホラン抽出向流３段'!$H$20)</c:f>
              <c:numCache>
                <c:formatCode>0.0000_ </c:formatCode>
                <c:ptCount val="2"/>
                <c:pt idx="0">
                  <c:v>8.4130032116529613E-3</c:v>
                </c:pt>
                <c:pt idx="1">
                  <c:v>0.96129933595281214</c:v>
                </c:pt>
              </c:numCache>
            </c:numRef>
          </c:xVal>
          <c:yVal>
            <c:numRef>
              <c:f>('例題21 ベンゼンのスルホラン抽出向流３段'!$C$20,'例題21 ベンゼンのスルホラン抽出向流３段'!$F$20)</c:f>
              <c:numCache>
                <c:formatCode>0.0000_ </c:formatCode>
                <c:ptCount val="2"/>
                <c:pt idx="0">
                  <c:v>5.5444544710254624E-2</c:v>
                </c:pt>
                <c:pt idx="1">
                  <c:v>2.8587660835534948E-2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9B6-4BC4-A2FD-0481A2907DFC}"/>
            </c:ext>
          </c:extLst>
        </c:ser>
        <c:ser>
          <c:idx val="15"/>
          <c:order val="15"/>
          <c:spPr>
            <a:ln w="15875">
              <a:solidFill>
                <a:schemeClr val="tx1"/>
              </a:solidFill>
            </a:ln>
          </c:spPr>
          <c:marker>
            <c:symbol val="circle"/>
            <c:size val="6"/>
            <c:spPr>
              <a:solidFill>
                <a:schemeClr val="bg1">
                  <a:lumMod val="75000"/>
                </a:schemeClr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('例題21 ベンゼンのスルホラン抽出向流３段'!$E$22,'例題21 ベンゼンのスルホラン抽出向流３段'!$H$22)</c:f>
              <c:numCache>
                <c:formatCode>0.0000_ </c:formatCode>
                <c:ptCount val="2"/>
                <c:pt idx="0">
                  <c:v>7.2585045711244375E-3</c:v>
                </c:pt>
                <c:pt idx="1">
                  <c:v>0.9875904186303025</c:v>
                </c:pt>
              </c:numCache>
            </c:numRef>
          </c:xVal>
          <c:yVal>
            <c:numRef>
              <c:f>('例題21 ベンゼンのスルホラン抽出向流３段'!$C$22,'例題21 ベンゼンのスルホラン抽出向流３段'!$F$22)</c:f>
              <c:numCache>
                <c:formatCode>0.0000_ </c:formatCode>
                <c:ptCount val="2"/>
                <c:pt idx="0">
                  <c:v>6.6932157533910212E-3</c:v>
                </c:pt>
                <c:pt idx="1">
                  <c:v>3.4510767985729807E-3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9B6-4BC4-A2FD-0481A2907DFC}"/>
            </c:ext>
          </c:extLst>
        </c:ser>
        <c:ser>
          <c:idx val="16"/>
          <c:order val="16"/>
          <c:marker>
            <c:symbol val="circle"/>
            <c:size val="6"/>
            <c:spPr>
              <a:solidFill>
                <a:schemeClr val="bg1">
                  <a:lumMod val="65000"/>
                </a:schemeClr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'例題21 ベンゼンのスルホラン抽出向流３段'!$AA$2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'例題21 ベンゼンのスルホラン抽出向流３段'!$AA$1</c:f>
              <c:numCache>
                <c:formatCode>General</c:formatCode>
                <c:ptCount val="1"/>
                <c:pt idx="0">
                  <c:v>0.7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9B6-4BC4-A2FD-0481A2907DFC}"/>
            </c:ext>
          </c:extLst>
        </c:ser>
        <c:ser>
          <c:idx val="17"/>
          <c:order val="17"/>
          <c:marker>
            <c:symbol val="circle"/>
            <c:size val="6"/>
            <c:spPr>
              <a:solidFill>
                <a:schemeClr val="bg1">
                  <a:lumMod val="65000"/>
                </a:schemeClr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'例題21 ベンゼンのスルホラン抽出向流３段'!$Z$2</c:f>
              <c:numCache>
                <c:formatCode>General</c:formatCode>
                <c:ptCount val="1"/>
                <c:pt idx="0">
                  <c:v>1</c:v>
                </c:pt>
              </c:numCache>
            </c:numRef>
          </c:xVal>
          <c:yVal>
            <c:numRef>
              <c:f>'例題21 ベンゼンのスルホラン抽出向流３段'!$Z$1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9B6-4BC4-A2FD-0481A2907D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5463599"/>
        <c:axId val="1"/>
      </c:scatterChart>
      <c:valAx>
        <c:axId val="625463599"/>
        <c:scaling>
          <c:orientation val="minMax"/>
          <c:max val="1"/>
        </c:scaling>
        <c:delete val="0"/>
        <c:axPos val="b"/>
        <c:title>
          <c:tx>
            <c:rich>
              <a:bodyPr/>
              <a:lstStyle/>
              <a:p>
                <a:pPr>
                  <a:defRPr sz="1100"/>
                </a:pPr>
                <a:r>
                  <a:rPr lang="en-US" sz="1100"/>
                  <a:t>A(</a:t>
                </a:r>
                <a:r>
                  <a:rPr lang="ja-JP" altLang="en-US" sz="1100"/>
                  <a:t>ペンタン</a:t>
                </a:r>
                <a:r>
                  <a:rPr lang="en-US" sz="1100"/>
                  <a:t>)        </a:t>
                </a:r>
                <a:r>
                  <a:rPr lang="ja-JP" sz="1100"/>
                  <a:t>　</a:t>
                </a:r>
                <a:r>
                  <a:rPr lang="en-US" sz="1100"/>
                  <a:t>            </a:t>
                </a:r>
                <a:r>
                  <a:rPr lang="ja-JP" sz="1100"/>
                  <a:t>　</a:t>
                </a:r>
                <a:r>
                  <a:rPr lang="en-US" sz="1100"/>
                  <a:t>x</a:t>
                </a:r>
                <a:r>
                  <a:rPr lang="en-US" sz="1100" baseline="-25000"/>
                  <a:t>B</a:t>
                </a:r>
                <a:r>
                  <a:rPr lang="en-US" sz="1100"/>
                  <a:t>              B(</a:t>
                </a:r>
                <a:r>
                  <a:rPr lang="ja-JP" altLang="en-US" sz="1100"/>
                  <a:t>スルホラン</a:t>
                </a:r>
                <a:r>
                  <a:rPr lang="en-US" sz="1100"/>
                  <a:t>)</a:t>
                </a:r>
              </a:p>
            </c:rich>
          </c:tx>
          <c:layout>
            <c:manualLayout>
              <c:xMode val="edge"/>
              <c:yMode val="edge"/>
              <c:x val="0.22311108632314586"/>
              <c:y val="0.92025548925218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in"/>
        <c:tickLblPos val="nextTo"/>
        <c:spPr>
          <a:ln w="158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"/>
        <c:crosses val="autoZero"/>
        <c:crossBetween val="midCat"/>
        <c:majorUnit val="0.2"/>
        <c:minorUnit val="0.1"/>
      </c:valAx>
      <c:valAx>
        <c:axId val="1"/>
        <c:scaling>
          <c:orientation val="minMax"/>
          <c:max val="0.8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ja-JP"/>
                  <a:t> </a:t>
                </a:r>
                <a:r>
                  <a:rPr lang="en-US"/>
                  <a:t>x</a:t>
                </a:r>
                <a:r>
                  <a:rPr lang="en-US" baseline="-25000"/>
                  <a:t>C</a:t>
                </a:r>
                <a:r>
                  <a:rPr lang="en-US"/>
                  <a:t>       C(</a:t>
                </a:r>
                <a:r>
                  <a:rPr lang="ja-JP" altLang="en-US"/>
                  <a:t>ベンゼン</a:t>
                </a:r>
                <a:r>
                  <a:rPr lang="en-US"/>
                  <a:t>)</a:t>
                </a:r>
              </a:p>
            </c:rich>
          </c:tx>
          <c:layout>
            <c:manualLayout>
              <c:xMode val="edge"/>
              <c:yMode val="edge"/>
              <c:x val="3.8566450197540209E-2"/>
              <c:y val="0.1968586612348056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in"/>
        <c:tickLblPos val="nextTo"/>
        <c:spPr>
          <a:ln w="158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625463599"/>
        <c:crosses val="autoZero"/>
        <c:crossBetween val="midCat"/>
        <c:majorUnit val="0.1"/>
        <c:minorUnit val="5.00000000000000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 panose="020B0604020202020204" pitchFamily="34" charset="0"/>
          <a:ea typeface="ＭＳ Ｐゴシック"/>
          <a:cs typeface="Arial" panose="020B0604020202020204" pitchFamily="34" charset="0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3427248400373563"/>
          <c:y val="3.5286330632207992E-2"/>
          <c:w val="0.71673090163260733"/>
          <c:h val="0.80001306470841205"/>
        </c:manualLayout>
      </c:layout>
      <c:scatterChart>
        <c:scatterStyle val="lineMarker"/>
        <c:varyColors val="0"/>
        <c:ser>
          <c:idx val="1"/>
          <c:order val="0"/>
          <c:tx>
            <c:strRef>
              <c:f>'例題21 ベンゼンのスルホラン抽出向流３段'!$A$5</c:f>
              <c:strCache>
                <c:ptCount val="1"/>
                <c:pt idx="0">
                  <c:v>1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ysDash"/>
            </a:ln>
          </c:spPr>
          <c:marker>
            <c:symbol val="circle"/>
            <c:size val="3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('例題21 ベンゼンのスルホラン抽出向流３段'!$E$18,'例題21 ベンゼンのスルホラン抽出向流３段'!$H$18)</c:f>
              <c:numCache>
                <c:formatCode>0.0000_ </c:formatCode>
                <c:ptCount val="2"/>
                <c:pt idx="0">
                  <c:v>2.123287641234026E-2</c:v>
                </c:pt>
                <c:pt idx="1">
                  <c:v>0.82016768344546553</c:v>
                </c:pt>
              </c:numCache>
            </c:numRef>
          </c:xVal>
          <c:yVal>
            <c:numRef>
              <c:f>('例題21 ベンゼンのスルホラン抽出向流３段'!$C$18,'例題21 ベンゼンのスルホラン抽出向流３段'!$F$18)</c:f>
              <c:numCache>
                <c:formatCode>0.0000_ </c:formatCode>
                <c:ptCount val="2"/>
                <c:pt idx="0">
                  <c:v>0.30390366002286084</c:v>
                </c:pt>
                <c:pt idx="1">
                  <c:v>0.16185608575600668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2CF-40F4-B49A-DFD529CCF08F}"/>
            </c:ext>
          </c:extLst>
        </c:ser>
        <c:ser>
          <c:idx val="2"/>
          <c:order val="1"/>
          <c:tx>
            <c:strRef>
              <c:f>'例題21 ベンゼンのスルホラン抽出向流３段'!$A$6</c:f>
              <c:strCache>
                <c:ptCount val="1"/>
                <c:pt idx="0">
                  <c:v>2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ysDash"/>
            </a:ln>
          </c:spPr>
          <c:marker>
            <c:symbol val="circle"/>
            <c:size val="3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('例題21 ベンゼンのスルホラン抽出向流３段'!$E$5,'例題21 ベンゼンのスルホラン抽出向流３段'!$H$5)</c:f>
              <c:numCache>
                <c:formatCode>0.000_ </c:formatCode>
                <c:ptCount val="2"/>
                <c:pt idx="0">
                  <c:v>9.2999999999999992E-3</c:v>
                </c:pt>
                <c:pt idx="1">
                  <c:v>0.94110000000000005</c:v>
                </c:pt>
              </c:numCache>
            </c:numRef>
          </c:xVal>
          <c:yVal>
            <c:numRef>
              <c:f>('例題21 ベンゼンのスルホラン抽出向流３段'!$C$5,'例題21 ベンゼンのスルホラン抽出向流３段'!$F$5)</c:f>
              <c:numCache>
                <c:formatCode>0.000_ </c:formatCode>
                <c:ptCount val="2"/>
                <c:pt idx="0">
                  <c:v>9.2899999999999996E-2</c:v>
                </c:pt>
                <c:pt idx="1">
                  <c:v>4.7899999999999998E-2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2CF-40F4-B49A-DFD529CCF08F}"/>
            </c:ext>
          </c:extLst>
        </c:ser>
        <c:ser>
          <c:idx val="3"/>
          <c:order val="2"/>
          <c:tx>
            <c:strRef>
              <c:f>'例題21 ベンゼンのスルホラン抽出向流３段'!$A$7</c:f>
              <c:strCache>
                <c:ptCount val="1"/>
                <c:pt idx="0">
                  <c:v>3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ysDash"/>
            </a:ln>
          </c:spPr>
          <c:marker>
            <c:symbol val="circle"/>
            <c:size val="3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('例題21 ベンゼンのスルホラン抽出向流３段'!$E$6,'例題21 ベンゼンのスルホラン抽出向流３段'!$H$6)</c:f>
              <c:numCache>
                <c:formatCode>0.000_ </c:formatCode>
                <c:ptCount val="2"/>
                <c:pt idx="0">
                  <c:v>1.14E-2</c:v>
                </c:pt>
                <c:pt idx="1">
                  <c:v>0.89149999999999996</c:v>
                </c:pt>
              </c:numCache>
            </c:numRef>
          </c:xVal>
          <c:yVal>
            <c:numRef>
              <c:f>('例題21 ベンゼンのスルホラン抽出向流３段'!$C$6,'例題21 ベンゼンのスルホラン抽出向流３段'!$F$6)</c:f>
              <c:numCache>
                <c:formatCode>0.000_ </c:formatCode>
                <c:ptCount val="2"/>
                <c:pt idx="0">
                  <c:v>0.18360000000000001</c:v>
                </c:pt>
                <c:pt idx="1">
                  <c:v>9.7199999999999995E-2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2CF-40F4-B49A-DFD529CCF08F}"/>
            </c:ext>
          </c:extLst>
        </c:ser>
        <c:ser>
          <c:idx val="4"/>
          <c:order val="3"/>
          <c:tx>
            <c:strRef>
              <c:f>'例題21 ベンゼンのスルホラン抽出向流３段'!$A$8</c:f>
              <c:strCache>
                <c:ptCount val="1"/>
                <c:pt idx="0">
                  <c:v>4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ysDash"/>
            </a:ln>
          </c:spPr>
          <c:marker>
            <c:symbol val="circle"/>
            <c:size val="3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('例題21 ベンゼンのスルホラン抽出向流３段'!$E$7,'例題21 ベンゼンのスルホラン抽出向流３段'!$H$7)</c:f>
              <c:numCache>
                <c:formatCode>0.000_ </c:formatCode>
                <c:ptCount val="2"/>
                <c:pt idx="0">
                  <c:v>2.1000000000000001E-2</c:v>
                </c:pt>
                <c:pt idx="1">
                  <c:v>0.82389999999999997</c:v>
                </c:pt>
              </c:numCache>
            </c:numRef>
          </c:xVal>
          <c:yVal>
            <c:numRef>
              <c:f>('例題21 ベンゼンのスルホラン抽出向流３段'!$C$7,'例題21 ベンゼンのスルホラン抽出向流３段'!$F$7)</c:f>
              <c:numCache>
                <c:formatCode>0.000_ </c:formatCode>
                <c:ptCount val="2"/>
                <c:pt idx="0">
                  <c:v>0.29980000000000001</c:v>
                </c:pt>
                <c:pt idx="1">
                  <c:v>0.1583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2CF-40F4-B49A-DFD529CCF08F}"/>
            </c:ext>
          </c:extLst>
        </c:ser>
        <c:ser>
          <c:idx val="5"/>
          <c:order val="4"/>
          <c:tx>
            <c:strRef>
              <c:f>'例題21 ベンゼンのスルホラン抽出向流３段'!$A$9</c:f>
              <c:strCache>
                <c:ptCount val="1"/>
                <c:pt idx="0">
                  <c:v>5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ysDash"/>
            </a:ln>
          </c:spPr>
          <c:marker>
            <c:symbol val="circle"/>
            <c:size val="3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('例題21 ベンゼンのスルホラン抽出向流３段'!$E$8,'例題21 ベンゼンのスルホラン抽出向流３段'!$H$8)</c:f>
              <c:numCache>
                <c:formatCode>0.000_ </c:formatCode>
                <c:ptCount val="2"/>
                <c:pt idx="0">
                  <c:v>2.47E-2</c:v>
                </c:pt>
                <c:pt idx="1">
                  <c:v>0.76459999999999995</c:v>
                </c:pt>
              </c:numCache>
            </c:numRef>
          </c:xVal>
          <c:yVal>
            <c:numRef>
              <c:f>('例題21 ベンゼンのスルホラン抽出向流３段'!$C$8,'例題21 ベンゼンのスルホラン抽出向流３段'!$F$8)</c:f>
              <c:numCache>
                <c:formatCode>0.000_ </c:formatCode>
                <c:ptCount val="2"/>
                <c:pt idx="0">
                  <c:v>0.36499999999999999</c:v>
                </c:pt>
                <c:pt idx="1">
                  <c:v>0.21479999999999999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2CF-40F4-B49A-DFD529CCF08F}"/>
            </c:ext>
          </c:extLst>
        </c:ser>
        <c:ser>
          <c:idx val="6"/>
          <c:order val="5"/>
          <c:tx>
            <c:strRef>
              <c:f>'例題21 ベンゼンのスルホラン抽出向流３段'!$A$10</c:f>
              <c:strCache>
                <c:ptCount val="1"/>
                <c:pt idx="0">
                  <c:v>6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ysDash"/>
            </a:ln>
          </c:spPr>
          <c:marker>
            <c:symbol val="circle"/>
            <c:size val="3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('例題21 ベンゼンのスルホラン抽出向流３段'!$E$9,'例題21 ベンゼンのスルホラン抽出向流３段'!$H$9)</c:f>
              <c:numCache>
                <c:formatCode>0.000_ </c:formatCode>
                <c:ptCount val="2"/>
                <c:pt idx="0">
                  <c:v>3.5000000000000003E-2</c:v>
                </c:pt>
                <c:pt idx="1">
                  <c:v>0.74829999999999997</c:v>
                </c:pt>
              </c:numCache>
            </c:numRef>
          </c:xVal>
          <c:yVal>
            <c:numRef>
              <c:f>('例題21 ベンゼンのスルホラン抽出向流３段'!$C$9,'例題21 ベンゼンのスルホラン抽出向流３段'!$F$9)</c:f>
              <c:numCache>
                <c:formatCode>0.000_ </c:formatCode>
                <c:ptCount val="2"/>
                <c:pt idx="0">
                  <c:v>0.38600000000000001</c:v>
                </c:pt>
                <c:pt idx="1">
                  <c:v>0.23039999999999999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2CF-40F4-B49A-DFD529CCF08F}"/>
            </c:ext>
          </c:extLst>
        </c:ser>
        <c:ser>
          <c:idx val="7"/>
          <c:order val="6"/>
          <c:tx>
            <c:strRef>
              <c:f>'例題21 ベンゼンのスルホラン抽出向流３段'!$A$11</c:f>
              <c:strCache>
                <c:ptCount val="1"/>
                <c:pt idx="0">
                  <c:v>7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ysDash"/>
            </a:ln>
          </c:spPr>
          <c:marker>
            <c:symbol val="circle"/>
            <c:size val="3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('例題21 ベンゼンのスルホラン抽出向流３段'!$E$10,'例題21 ベンゼンのスルホラン抽出向流３段'!$H$10)</c:f>
              <c:numCache>
                <c:formatCode>0.000_ </c:formatCode>
                <c:ptCount val="2"/>
                <c:pt idx="0">
                  <c:v>5.28E-2</c:v>
                </c:pt>
                <c:pt idx="1">
                  <c:v>0.68489999999999995</c:v>
                </c:pt>
              </c:numCache>
            </c:numRef>
          </c:xVal>
          <c:yVal>
            <c:numRef>
              <c:f>('例題21 ベンゼンのスルホラン抽出向流３段'!$C$10,'例題21 ベンゼンのスルホラン抽出向流３段'!$F$10)</c:f>
              <c:numCache>
                <c:formatCode>0.000_ </c:formatCode>
                <c:ptCount val="2"/>
                <c:pt idx="0">
                  <c:v>0.47499999999999998</c:v>
                </c:pt>
                <c:pt idx="1">
                  <c:v>0.29010000000000002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2CF-40F4-B49A-DFD529CCF08F}"/>
            </c:ext>
          </c:extLst>
        </c:ser>
        <c:ser>
          <c:idx val="8"/>
          <c:order val="7"/>
          <c:tx>
            <c:strRef>
              <c:f>'例題21 ベンゼンのスルホラン抽出向流３段'!$A$12</c:f>
              <c:strCache>
                <c:ptCount val="1"/>
                <c:pt idx="0">
                  <c:v>8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ysDash"/>
            </a:ln>
          </c:spPr>
          <c:marker>
            <c:symbol val="circle"/>
            <c:size val="3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('例題21 ベンゼンのスルホラン抽出向流３段'!$E$11,'例題21 ベンゼンのスルホラン抽出向流３段'!$H$11)</c:f>
              <c:numCache>
                <c:formatCode>0.000_ </c:formatCode>
                <c:ptCount val="2"/>
                <c:pt idx="0">
                  <c:v>6.4100000000000004E-2</c:v>
                </c:pt>
                <c:pt idx="1">
                  <c:v>0.64700000000000002</c:v>
                </c:pt>
              </c:numCache>
            </c:numRef>
          </c:xVal>
          <c:yVal>
            <c:numRef>
              <c:f>('例題21 ベンゼンのスルホラン抽出向流３段'!$C$11,'例題21 ベンゼンのスルホラン抽出向流３段'!$F$11)</c:f>
              <c:numCache>
                <c:formatCode>0.000_ </c:formatCode>
                <c:ptCount val="2"/>
                <c:pt idx="0">
                  <c:v>0.52690000000000003</c:v>
                </c:pt>
                <c:pt idx="1">
                  <c:v>0.32400000000000001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2CF-40F4-B49A-DFD529CCF08F}"/>
            </c:ext>
          </c:extLst>
        </c:ser>
        <c:ser>
          <c:idx val="9"/>
          <c:order val="8"/>
          <c:tx>
            <c:strRef>
              <c:f>'例題21 ベンゼンのスルホラン抽出向流３段'!$A$13</c:f>
              <c:strCache>
                <c:ptCount val="1"/>
              </c:strCache>
            </c:strRef>
          </c:tx>
          <c:spPr>
            <a:ln w="12700">
              <a:solidFill>
                <a:srgbClr val="C0C0C0"/>
              </a:solidFill>
              <a:prstDash val="sysDash"/>
            </a:ln>
          </c:spPr>
          <c:marker>
            <c:symbol val="circle"/>
            <c:size val="3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('例題21 ベンゼンのスルホラン抽出向流３段'!$E$12,'例題21 ベンゼンのスルホラン抽出向流３段'!$H$12)</c:f>
              <c:numCache>
                <c:formatCode>0.000_ </c:formatCode>
                <c:ptCount val="2"/>
                <c:pt idx="0">
                  <c:v>0.11210000000000001</c:v>
                </c:pt>
                <c:pt idx="1">
                  <c:v>0.56320000000000003</c:v>
                </c:pt>
              </c:numCache>
            </c:numRef>
          </c:xVal>
          <c:yVal>
            <c:numRef>
              <c:f>('例題21 ベンゼンのスルホラン抽出向流３段'!$C$12,'例題21 ベンゼンのスルホラン抽出向流３段'!$F$12)</c:f>
              <c:numCache>
                <c:formatCode>0.000_ </c:formatCode>
                <c:ptCount val="2"/>
                <c:pt idx="0">
                  <c:v>0.57120000000000004</c:v>
                </c:pt>
                <c:pt idx="1">
                  <c:v>0.39500000000000002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2CF-40F4-B49A-DFD529CCF08F}"/>
            </c:ext>
          </c:extLst>
        </c:ser>
        <c:ser>
          <c:idx val="10"/>
          <c:order val="9"/>
          <c:tx>
            <c:strRef>
              <c:f>'例題21 ベンゼンのスルホラン抽出向流３段'!$A$14</c:f>
              <c:strCache>
                <c:ptCount val="1"/>
              </c:strCache>
            </c:strRef>
          </c:tx>
          <c:spPr>
            <a:ln w="12700">
              <a:solidFill>
                <a:srgbClr val="C0C0C0"/>
              </a:solidFill>
              <a:prstDash val="sysDash"/>
            </a:ln>
          </c:spPr>
          <c:marker>
            <c:symbol val="circle"/>
            <c:size val="3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('例題21 ベンゼンのスルホラン抽出向流３段'!$E$13,'例題21 ベンゼンのスルホラン抽出向流３段'!$H$13)</c:f>
              <c:numCache>
                <c:formatCode>0.000_ </c:formatCode>
                <c:ptCount val="2"/>
              </c:numCache>
            </c:numRef>
          </c:xVal>
          <c:yVal>
            <c:numRef>
              <c:f>('例題21 ベンゼンのスルホラン抽出向流３段'!$C$13,'例題21 ベンゼンのスルホラン抽出向流３段'!$F$13)</c:f>
              <c:numCache>
                <c:formatCode>0.000_ </c:formatCode>
                <c:ptCount val="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D2CF-40F4-B49A-DFD529CCF08F}"/>
            </c:ext>
          </c:extLst>
        </c:ser>
        <c:ser>
          <c:idx val="11"/>
          <c:order val="10"/>
          <c:tx>
            <c:strRef>
              <c:f>'例題21 ベンゼンのスルホラン抽出向流３段'!$A$15</c:f>
              <c:strCache>
                <c:ptCount val="1"/>
              </c:strCache>
            </c:strRef>
          </c:tx>
          <c:spPr>
            <a:ln w="12700">
              <a:solidFill>
                <a:srgbClr val="C0C0C0"/>
              </a:solidFill>
              <a:prstDash val="sysDash"/>
            </a:ln>
          </c:spPr>
          <c:marker>
            <c:symbol val="circle"/>
            <c:size val="3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('例題21 ベンゼンのスルホラン抽出向流３段'!$E$14,'例題21 ベンゼンのスルホラン抽出向流３段'!$H$14)</c:f>
              <c:numCache>
                <c:formatCode>0.000_ </c:formatCode>
                <c:ptCount val="2"/>
              </c:numCache>
            </c:numRef>
          </c:xVal>
          <c:yVal>
            <c:numRef>
              <c:f>('例題21 ベンゼンのスルホラン抽出向流３段'!$C$14,'例題21 ベンゼンのスルホラン抽出向流３段'!$F$14)</c:f>
              <c:numCache>
                <c:formatCode>0.000_ </c:formatCode>
                <c:ptCount val="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D2CF-40F4-B49A-DFD529CCF08F}"/>
            </c:ext>
          </c:extLst>
        </c:ser>
        <c:ser>
          <c:idx val="12"/>
          <c:order val="11"/>
          <c:tx>
            <c:strRef>
              <c:f>'例題21 ベンゼンのスルホラン抽出向流３段'!$A$16</c:f>
              <c:strCache>
                <c:ptCount val="1"/>
              </c:strCache>
            </c:strRef>
          </c:tx>
          <c:spPr>
            <a:ln w="12700">
              <a:solidFill>
                <a:srgbClr val="C0C0C0"/>
              </a:solidFill>
              <a:prstDash val="sysDash"/>
            </a:ln>
          </c:spPr>
          <c:marker>
            <c:symbol val="circle"/>
            <c:size val="3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('例題21 ベンゼンのスルホラン抽出向流３段'!$E$16,'例題21 ベンゼンのスルホラン抽出向流３段'!$H$16)</c:f>
              <c:numCache>
                <c:formatCode>0.000_ </c:formatCode>
                <c:ptCount val="2"/>
              </c:numCache>
            </c:numRef>
          </c:xVal>
          <c:yVal>
            <c:numRef>
              <c:f>('例題21 ベンゼンのスルホラン抽出向流３段'!$C$16,'例題21 ベンゼンのスルホラン抽出向流３段'!$F$16)</c:f>
              <c:numCache>
                <c:formatCode>0.000_ </c:formatCode>
                <c:ptCount val="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D2CF-40F4-B49A-DFD529CCF08F}"/>
            </c:ext>
          </c:extLst>
        </c:ser>
        <c:ser>
          <c:idx val="0"/>
          <c:order val="12"/>
          <c:spPr>
            <a:ln w="15875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'例題21 ベンゼンのスルホラン抽出向流３段'!$X$1:$X$2</c:f>
              <c:numCache>
                <c:formatCode>General</c:formatCode>
                <c:ptCount val="2"/>
                <c:pt idx="0">
                  <c:v>0.2</c:v>
                </c:pt>
                <c:pt idx="1">
                  <c:v>1</c:v>
                </c:pt>
              </c:numCache>
            </c:numRef>
          </c:xVal>
          <c:yVal>
            <c:numRef>
              <c:f>'例題21 ベンゼンのスルホラン抽出向流３段'!$Y$1:$Y$2</c:f>
              <c:numCache>
                <c:formatCode>General</c:formatCode>
                <c:ptCount val="2"/>
                <c:pt idx="0">
                  <c:v>0.8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D2CF-40F4-B49A-DFD529CCF08F}"/>
            </c:ext>
          </c:extLst>
        </c:ser>
        <c:ser>
          <c:idx val="13"/>
          <c:order val="13"/>
          <c:spPr>
            <a:ln>
              <a:solidFill>
                <a:schemeClr val="tx1"/>
              </a:solidFill>
            </a:ln>
          </c:spPr>
          <c:marker>
            <c:symbol val="circle"/>
            <c:size val="7"/>
            <c:spPr>
              <a:solidFill>
                <a:schemeClr val="bg1">
                  <a:lumMod val="50000"/>
                </a:schemeClr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('例題21 ベンゼンのスルホラン抽出向流３段'!$V$6,'例題21 ベンゼンのスルホラン抽出向流３段'!$S$6)</c:f>
              <c:numCache>
                <c:formatCode>General</c:formatCode>
                <c:ptCount val="2"/>
                <c:pt idx="0">
                  <c:v>0.80800000000000005</c:v>
                </c:pt>
                <c:pt idx="1">
                  <c:v>2.3699999999999999E-2</c:v>
                </c:pt>
              </c:numCache>
            </c:numRef>
          </c:xVal>
          <c:yVal>
            <c:numRef>
              <c:f>('例題21 ベンゼンのスルホラン抽出向流３段'!$T$6,'例題21 ベンゼンのスルホラン抽出向流３段'!$Q$6)</c:f>
              <c:numCache>
                <c:formatCode>General</c:formatCode>
                <c:ptCount val="2"/>
                <c:pt idx="0">
                  <c:v>0.16</c:v>
                </c:pt>
                <c:pt idx="1">
                  <c:v>0.2903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D2CF-40F4-B49A-DFD529CCF08F}"/>
            </c:ext>
          </c:extLst>
        </c:ser>
        <c:ser>
          <c:idx val="14"/>
          <c:order val="14"/>
          <c:spPr>
            <a:ln>
              <a:solidFill>
                <a:schemeClr val="tx1"/>
              </a:solidFill>
            </a:ln>
          </c:spPr>
          <c:marker>
            <c:symbol val="circle"/>
            <c:size val="7"/>
            <c:spPr>
              <a:solidFill>
                <a:schemeClr val="bg1">
                  <a:lumMod val="50000"/>
                </a:schemeClr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('例題21 ベンゼンのスルホラン抽出向流３段'!$S$7,'例題21 ベンゼンのスルホラン抽出向流３段'!$V$7)</c:f>
              <c:numCache>
                <c:formatCode>General</c:formatCode>
                <c:ptCount val="2"/>
                <c:pt idx="0">
                  <c:v>7.9000000000000008E-3</c:v>
                </c:pt>
                <c:pt idx="1">
                  <c:v>0.95199999999999996</c:v>
                </c:pt>
              </c:numCache>
            </c:numRef>
          </c:xVal>
          <c:yVal>
            <c:numRef>
              <c:f>('例題21 ベンゼンのスルホラン抽出向流３段'!$Q$7,'例題21 ベンゼンのスルホラン抽出向流３段'!$T$7)</c:f>
              <c:numCache>
                <c:formatCode>General</c:formatCode>
                <c:ptCount val="2"/>
                <c:pt idx="0">
                  <c:v>4.8099999999999997E-2</c:v>
                </c:pt>
                <c:pt idx="1">
                  <c:v>2.4E-2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72E-45E6-89C2-6F62FF95E3B5}"/>
            </c:ext>
          </c:extLst>
        </c:ser>
        <c:ser>
          <c:idx val="15"/>
          <c:order val="15"/>
          <c:spPr>
            <a:ln w="15875">
              <a:solidFill>
                <a:schemeClr val="tx1"/>
              </a:solidFill>
            </a:ln>
          </c:spPr>
          <c:marker>
            <c:symbol val="circle"/>
            <c:size val="7"/>
            <c:spPr>
              <a:solidFill>
                <a:schemeClr val="bg1">
                  <a:lumMod val="50000"/>
                </a:schemeClr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('例題21 ベンゼンのスルホラン抽出向流３段'!$S$8,'例題21 ベンゼンのスルホラン抽出向流３段'!$V$8)</c:f>
              <c:numCache>
                <c:formatCode>General</c:formatCode>
                <c:ptCount val="2"/>
                <c:pt idx="0">
                  <c:v>6.4999999999999997E-3</c:v>
                </c:pt>
                <c:pt idx="1">
                  <c:v>0.97599999999999998</c:v>
                </c:pt>
              </c:numCache>
            </c:numRef>
          </c:xVal>
          <c:yVal>
            <c:numRef>
              <c:f>('例題21 ベンゼンのスルホラン抽出向流３段'!$Q$8,'例題21 ベンゼンのスルホラン抽出向流３段'!$T$8)</c:f>
              <c:numCache>
                <c:formatCode>General</c:formatCode>
                <c:ptCount val="2"/>
                <c:pt idx="0">
                  <c:v>5.4999999999999997E-3</c:v>
                </c:pt>
                <c:pt idx="1">
                  <c:v>3.0000000000000001E-3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72E-45E6-89C2-6F62FF95E3B5}"/>
            </c:ext>
          </c:extLst>
        </c:ser>
        <c:ser>
          <c:idx val="16"/>
          <c:order val="16"/>
          <c:spPr>
            <a:ln>
              <a:noFill/>
            </a:ln>
          </c:spPr>
          <c:marker>
            <c:symbol val="circle"/>
            <c:size val="7"/>
            <c:spPr>
              <a:solidFill>
                <a:schemeClr val="bg1">
                  <a:lumMod val="50000"/>
                </a:schemeClr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'例題21 ベンゼンのスルホラン抽出向流３段'!$Z$1:$Z$2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'例題21 ベンゼンのスルホラン抽出向流３段'!$AA$1:$AA$2</c:f>
              <c:numCache>
                <c:formatCode>General</c:formatCode>
                <c:ptCount val="2"/>
                <c:pt idx="0">
                  <c:v>0.7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54E-4688-91BE-D1906BD7FE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5463599"/>
        <c:axId val="1"/>
      </c:scatterChart>
      <c:valAx>
        <c:axId val="625463599"/>
        <c:scaling>
          <c:orientation val="minMax"/>
          <c:max val="1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A(</a:t>
                </a:r>
                <a:r>
                  <a:rPr lang="ja-JP" altLang="en-US"/>
                  <a:t>ペンタン</a:t>
                </a:r>
                <a:r>
                  <a:rPr lang="en-US"/>
                  <a:t>)        </a:t>
                </a:r>
                <a:r>
                  <a:rPr lang="ja-JP"/>
                  <a:t>　</a:t>
                </a:r>
                <a:r>
                  <a:rPr lang="en-US"/>
                  <a:t>            </a:t>
                </a:r>
                <a:r>
                  <a:rPr lang="ja-JP"/>
                  <a:t>　</a:t>
                </a:r>
                <a:r>
                  <a:rPr lang="en-US"/>
                  <a:t>x</a:t>
                </a:r>
                <a:r>
                  <a:rPr lang="en-US" baseline="-25000"/>
                  <a:t>B</a:t>
                </a:r>
                <a:r>
                  <a:rPr lang="en-US"/>
                  <a:t>          </a:t>
                </a:r>
                <a:r>
                  <a:rPr lang="ja-JP"/>
                  <a:t>　</a:t>
                </a:r>
                <a:r>
                  <a:rPr lang="en-US"/>
                  <a:t> B(</a:t>
                </a:r>
                <a:r>
                  <a:rPr lang="ja-JP" altLang="en-US"/>
                  <a:t>スルホラン</a:t>
                </a:r>
                <a:r>
                  <a:rPr lang="en-US"/>
                  <a:t>)</a:t>
                </a:r>
              </a:p>
            </c:rich>
          </c:tx>
          <c:layout>
            <c:manualLayout>
              <c:xMode val="edge"/>
              <c:yMode val="edge"/>
              <c:x val="0.261219982667524"/>
              <c:y val="0.918455604885286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in"/>
        <c:tickLblPos val="nextTo"/>
        <c:spPr>
          <a:ln w="158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"/>
        <c:crosses val="autoZero"/>
        <c:crossBetween val="midCat"/>
        <c:majorUnit val="0.2"/>
        <c:minorUnit val="0.1"/>
      </c:valAx>
      <c:valAx>
        <c:axId val="1"/>
        <c:scaling>
          <c:orientation val="minMax"/>
          <c:max val="0.8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ja-JP"/>
                  <a:t> </a:t>
                </a:r>
                <a:r>
                  <a:rPr lang="en-US"/>
                  <a:t>x</a:t>
                </a:r>
                <a:r>
                  <a:rPr lang="en-US" baseline="-25000"/>
                  <a:t>C</a:t>
                </a:r>
                <a:r>
                  <a:rPr lang="en-US"/>
                  <a:t>       C(</a:t>
                </a:r>
                <a:r>
                  <a:rPr lang="ja-JP" altLang="en-US"/>
                  <a:t>ベンゼン</a:t>
                </a:r>
                <a:r>
                  <a:rPr lang="en-US"/>
                  <a:t>)</a:t>
                </a:r>
              </a:p>
            </c:rich>
          </c:tx>
          <c:layout>
            <c:manualLayout>
              <c:xMode val="edge"/>
              <c:yMode val="edge"/>
              <c:x val="6.7576751917211755E-2"/>
              <c:y val="0.216024590684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in"/>
        <c:tickLblPos val="nextTo"/>
        <c:spPr>
          <a:ln w="158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625463599"/>
        <c:crosses val="autoZero"/>
        <c:crossBetween val="midCat"/>
        <c:majorUnit val="0.1"/>
        <c:minorUnit val="5.00000000000000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 panose="020B0604020202020204" pitchFamily="34" charset="0"/>
          <a:ea typeface="ＭＳ Ｐゴシック"/>
          <a:cs typeface="Arial" panose="020B0604020202020204" pitchFamily="34" charset="0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454031</xdr:colOff>
      <xdr:row>33</xdr:row>
      <xdr:rowOff>172060</xdr:rowOff>
    </xdr:from>
    <xdr:to>
      <xdr:col>16</xdr:col>
      <xdr:colOff>102241</xdr:colOff>
      <xdr:row>49</xdr:row>
      <xdr:rowOff>3449</xdr:rowOff>
    </xdr:to>
    <xdr:graphicFrame macro="">
      <xdr:nvGraphicFramePr>
        <xdr:cNvPr id="1025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473230</xdr:colOff>
      <xdr:row>33</xdr:row>
      <xdr:rowOff>45120</xdr:rowOff>
    </xdr:from>
    <xdr:to>
      <xdr:col>24</xdr:col>
      <xdr:colOff>290094</xdr:colOff>
      <xdr:row>48</xdr:row>
      <xdr:rowOff>24418</xdr:rowOff>
    </xdr:to>
    <xdr:graphicFrame macro="">
      <xdr:nvGraphicFramePr>
        <xdr:cNvPr id="5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129887</xdr:colOff>
      <xdr:row>44</xdr:row>
      <xdr:rowOff>138545</xdr:rowOff>
    </xdr:from>
    <xdr:to>
      <xdr:col>6</xdr:col>
      <xdr:colOff>415635</xdr:colOff>
      <xdr:row>51</xdr:row>
      <xdr:rowOff>164522</xdr:rowOff>
    </xdr:to>
    <xdr:pic>
      <xdr:nvPicPr>
        <xdr:cNvPr id="6" name="図 5"/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10887" y="7931727"/>
          <a:ext cx="4147703" cy="1298863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0.20867</cdr:x>
      <cdr:y>0.54256</cdr:y>
    </cdr:from>
    <cdr:to>
      <cdr:x>0.25621</cdr:x>
      <cdr:y>0.61255</cdr:y>
    </cdr:to>
    <cdr:sp macro="" textlink="">
      <cdr:nvSpPr>
        <cdr:cNvPr id="2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59867" y="1515588"/>
          <a:ext cx="195887" cy="1955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27432" tIns="18288" rIns="0" bIns="0" anchor="t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R</a:t>
          </a:r>
          <a:r>
            <a:rPr lang="ja-JP" altLang="en-US" sz="1200" b="0" i="0" u="none" strike="noStrike" baseline="-2500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1</a:t>
          </a:r>
        </a:p>
      </cdr:txBody>
    </cdr:sp>
  </cdr:relSizeAnchor>
  <cdr:relSizeAnchor xmlns:cdr="http://schemas.openxmlformats.org/drawingml/2006/chartDrawing">
    <cdr:from>
      <cdr:x>0.82964</cdr:x>
      <cdr:y>0.5868</cdr:y>
    </cdr:from>
    <cdr:to>
      <cdr:x>0.87512</cdr:x>
      <cdr:y>0.65679</cdr:y>
    </cdr:to>
    <cdr:sp macro="" textlink="">
      <cdr:nvSpPr>
        <cdr:cNvPr id="3" name="Text Box 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18685" y="1639173"/>
          <a:ext cx="187424" cy="1955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27432" tIns="18288" rIns="0" bIns="0" anchor="t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E</a:t>
          </a:r>
          <a:r>
            <a:rPr lang="ja-JP" altLang="en-US" sz="1200" b="0" i="0" u="none" strike="noStrike" baseline="-2500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1</a:t>
          </a:r>
        </a:p>
      </cdr:txBody>
    </cdr:sp>
  </cdr:relSizeAnchor>
  <cdr:relSizeAnchor xmlns:cdr="http://schemas.openxmlformats.org/drawingml/2006/chartDrawing">
    <cdr:from>
      <cdr:x>0.20675</cdr:x>
      <cdr:y>0.70065</cdr:y>
    </cdr:from>
    <cdr:to>
      <cdr:x>0.27236</cdr:x>
      <cdr:y>0.76039</cdr:y>
    </cdr:to>
    <cdr:sp macro="" textlink="">
      <cdr:nvSpPr>
        <cdr:cNvPr id="4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 flipH="1">
          <a:off x="851931" y="1957198"/>
          <a:ext cx="270358" cy="16687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18288" rIns="0" bIns="0" anchor="t" upright="1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R</a:t>
          </a:r>
          <a:r>
            <a:rPr lang="ja-JP" altLang="en-US" sz="1200" b="0" i="0" u="none" strike="noStrike" baseline="-2500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2</a:t>
          </a:r>
        </a:p>
      </cdr:txBody>
    </cdr:sp>
  </cdr:relSizeAnchor>
  <cdr:relSizeAnchor xmlns:cdr="http://schemas.openxmlformats.org/drawingml/2006/chartDrawing">
    <cdr:from>
      <cdr:x>0</cdr:x>
      <cdr:y>0.90378</cdr:y>
    </cdr:from>
    <cdr:to>
      <cdr:x>0.22688</cdr:x>
      <cdr:y>0.96318</cdr:y>
    </cdr:to>
    <cdr:sp macro="" textlink="">
      <cdr:nvSpPr>
        <cdr:cNvPr id="5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524608"/>
          <a:ext cx="934901" cy="1659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18288" rIns="0" bIns="0" anchor="t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(Mass fraction)</a:t>
          </a:r>
          <a:endParaRPr lang="ja-JP" altLang="en-US" sz="1000" b="0" i="0" u="none" strike="noStrike" baseline="-25000">
            <a:solidFill>
              <a:srgbClr val="000000"/>
            </a:solidFill>
            <a:latin typeface="Arial" panose="020B0604020202020204" pitchFamily="34" charset="0"/>
            <a:ea typeface="ＭＳ Ｐゴシック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0.90638</cdr:x>
      <cdr:y>0.82691</cdr:y>
    </cdr:from>
    <cdr:to>
      <cdr:x>0.95186</cdr:x>
      <cdr:y>0.8969</cdr:y>
    </cdr:to>
    <cdr:sp macro="" textlink="">
      <cdr:nvSpPr>
        <cdr:cNvPr id="6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34902" y="2309888"/>
          <a:ext cx="187424" cy="1955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27432" tIns="18288" rIns="0" bIns="0" anchor="t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E</a:t>
          </a:r>
          <a:r>
            <a:rPr lang="ja-JP" altLang="en-US" sz="1200" b="0" i="0" u="none" strike="noStrike" baseline="-2500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3</a:t>
          </a:r>
        </a:p>
      </cdr:txBody>
    </cdr:sp>
  </cdr:relSizeAnchor>
  <cdr:relSizeAnchor xmlns:cdr="http://schemas.openxmlformats.org/drawingml/2006/chartDrawing">
    <cdr:from>
      <cdr:x>0.90899</cdr:x>
      <cdr:y>0.69322</cdr:y>
    </cdr:from>
    <cdr:to>
      <cdr:x>0.95447</cdr:x>
      <cdr:y>0.76321</cdr:y>
    </cdr:to>
    <cdr:sp macro="" textlink="">
      <cdr:nvSpPr>
        <cdr:cNvPr id="7" name="Text Box 1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45642" y="1936441"/>
          <a:ext cx="187424" cy="1955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27432" tIns="18288" rIns="0" bIns="0" anchor="t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E</a:t>
          </a:r>
          <a:r>
            <a:rPr lang="ja-JP" altLang="en-US" sz="1200" b="0" i="0" u="none" strike="noStrike" baseline="-2500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2</a:t>
          </a:r>
        </a:p>
      </cdr:txBody>
    </cdr:sp>
  </cdr:relSizeAnchor>
  <cdr:relSizeAnchor xmlns:cdr="http://schemas.openxmlformats.org/drawingml/2006/chartDrawing">
    <cdr:from>
      <cdr:x>0.9516</cdr:x>
      <cdr:y>0.73128</cdr:y>
    </cdr:from>
    <cdr:to>
      <cdr:x>0.9965</cdr:x>
      <cdr:y>0.80126</cdr:y>
    </cdr:to>
    <cdr:sp macro="" textlink="">
      <cdr:nvSpPr>
        <cdr:cNvPr id="8" name="Text Box 1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21239" y="2042742"/>
          <a:ext cx="185019" cy="1955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18288" rIns="0" bIns="0" anchor="t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S</a:t>
          </a:r>
          <a:endParaRPr lang="ja-JP" altLang="en-US" sz="1200" b="0" i="0" u="none" strike="noStrike" baseline="0">
            <a:solidFill>
              <a:srgbClr val="000000"/>
            </a:solidFill>
            <a:latin typeface="Arial" panose="020B0604020202020204" pitchFamily="34" charset="0"/>
            <a:ea typeface="ＭＳ Ｐゴシック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0.20769</cdr:x>
      <cdr:y>0.11355</cdr:y>
    </cdr:from>
    <cdr:to>
      <cdr:x>0.2526</cdr:x>
      <cdr:y>0.18354</cdr:y>
    </cdr:to>
    <cdr:sp macro="" textlink="">
      <cdr:nvSpPr>
        <cdr:cNvPr id="9" name="Text Box 1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55810" y="317188"/>
          <a:ext cx="185060" cy="1955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18288" rIns="0" bIns="0" anchor="t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F</a:t>
          </a:r>
          <a:endParaRPr lang="ja-JP" altLang="en-US" sz="1200" b="0" i="0" u="none" strike="noStrike" baseline="0">
            <a:solidFill>
              <a:srgbClr val="000000"/>
            </a:solidFill>
            <a:latin typeface="Arial" panose="020B0604020202020204" pitchFamily="34" charset="0"/>
            <a:ea typeface="ＭＳ Ｐゴシック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0.20107</cdr:x>
      <cdr:y>0.82642</cdr:y>
    </cdr:from>
    <cdr:to>
      <cdr:x>0.24861</cdr:x>
      <cdr:y>0.89641</cdr:y>
    </cdr:to>
    <cdr:sp macro="" textlink="">
      <cdr:nvSpPr>
        <cdr:cNvPr id="10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28552" y="2308515"/>
          <a:ext cx="195887" cy="1955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27432" tIns="18288" rIns="0" bIns="0" anchor="t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R</a:t>
          </a:r>
          <a:r>
            <a:rPr lang="ja-JP" altLang="en-US" sz="1200" b="0" i="0" u="none" strike="noStrike" baseline="-2500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3</a:t>
          </a:r>
        </a:p>
      </cdr:txBody>
    </cdr:sp>
  </cdr:relSizeAnchor>
  <cdr:relSizeAnchor xmlns:cdr="http://schemas.openxmlformats.org/drawingml/2006/chartDrawing">
    <cdr:from>
      <cdr:x>0.34212</cdr:x>
      <cdr:y>0.25495</cdr:y>
    </cdr:from>
    <cdr:to>
      <cdr:x>0.43871</cdr:x>
      <cdr:y>0.32743</cdr:y>
    </cdr:to>
    <cdr:sp macro="" textlink="">
      <cdr:nvSpPr>
        <cdr:cNvPr id="11" name="Text Box 1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07979" y="698937"/>
          <a:ext cx="425731" cy="1987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18288" rIns="0" bIns="0" anchor="t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n=8</a:t>
          </a:r>
          <a:endParaRPr lang="ja-JP" altLang="en-US" sz="1200" b="0" i="0" u="none" strike="noStrike" baseline="0">
            <a:solidFill>
              <a:srgbClr val="000000"/>
            </a:solidFill>
            <a:latin typeface="Arial" panose="020B0604020202020204" pitchFamily="34" charset="0"/>
            <a:ea typeface="ＭＳ Ｐゴシック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0.58838</cdr:x>
      <cdr:y>0.26909</cdr:y>
    </cdr:from>
    <cdr:to>
      <cdr:x>0.73648</cdr:x>
      <cdr:y>0.34041</cdr:y>
    </cdr:to>
    <cdr:sp macro="" textlink="">
      <cdr:nvSpPr>
        <cdr:cNvPr id="12" name="Text Box 1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93387" y="737702"/>
          <a:ext cx="652781" cy="1955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18288" rIns="0" bIns="0" anchor="t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n1=3.06</a:t>
          </a:r>
          <a:endParaRPr lang="ja-JP" altLang="en-US" sz="1200" b="0" i="0" u="none" strike="noStrike" baseline="0">
            <a:solidFill>
              <a:srgbClr val="000000"/>
            </a:solidFill>
            <a:latin typeface="Arial" panose="020B0604020202020204" pitchFamily="34" charset="0"/>
            <a:ea typeface="ＭＳ Ｐゴシック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0.66753</cdr:x>
      <cdr:y>0.37413</cdr:y>
    </cdr:from>
    <cdr:to>
      <cdr:x>0.81563</cdr:x>
      <cdr:y>0.44432</cdr:y>
    </cdr:to>
    <cdr:sp macro="" textlink="">
      <cdr:nvSpPr>
        <cdr:cNvPr id="13" name="Text Box 1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54512" y="1042040"/>
          <a:ext cx="655497" cy="1955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18288" rIns="0" bIns="0" anchor="t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n2=0.60</a:t>
          </a:r>
          <a:endParaRPr lang="ja-JP" altLang="en-US" sz="1200" b="0" i="0" u="none" strike="noStrike" baseline="0">
            <a:solidFill>
              <a:srgbClr val="000000"/>
            </a:solidFill>
            <a:latin typeface="Arial" panose="020B0604020202020204" pitchFamily="34" charset="0"/>
            <a:ea typeface="ＭＳ Ｐゴシック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0.75548</cdr:x>
      <cdr:y>0.47918</cdr:y>
    </cdr:from>
    <cdr:to>
      <cdr:x>0.90358</cdr:x>
      <cdr:y>0.55049</cdr:y>
    </cdr:to>
    <cdr:sp macro="" textlink="">
      <cdr:nvSpPr>
        <cdr:cNvPr id="14" name="Text Box 1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29912" y="1313632"/>
          <a:ext cx="652781" cy="1955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18288" rIns="0" bIns="0" anchor="t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n3=0.07</a:t>
          </a:r>
          <a:endParaRPr lang="ja-JP" altLang="en-US" sz="1200" b="0" i="0" u="none" strike="noStrike" baseline="0">
            <a:solidFill>
              <a:srgbClr val="000000"/>
            </a:solidFill>
            <a:latin typeface="Arial" panose="020B0604020202020204" pitchFamily="34" charset="0"/>
            <a:ea typeface="ＭＳ Ｐゴシック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0.5254</cdr:x>
      <cdr:y>0.44863</cdr:y>
    </cdr:from>
    <cdr:to>
      <cdr:x>0.69125</cdr:x>
      <cdr:y>0.79204</cdr:y>
    </cdr:to>
    <cdr:cxnSp macro="">
      <cdr:nvCxnSpPr>
        <cdr:cNvPr id="18" name="直線コネクタ 17"/>
        <cdr:cNvCxnSpPr/>
      </cdr:nvCxnSpPr>
      <cdr:spPr>
        <a:xfrm xmlns:a="http://schemas.openxmlformats.org/drawingml/2006/main" flipH="1">
          <a:off x="2315818" y="1229905"/>
          <a:ext cx="730989" cy="941424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0.49274</cdr:x>
      <cdr:y>0.33955</cdr:y>
    </cdr:from>
    <cdr:to>
      <cdr:x>0.61586</cdr:x>
      <cdr:y>0.60418</cdr:y>
    </cdr:to>
    <cdr:cxnSp macro="">
      <cdr:nvCxnSpPr>
        <cdr:cNvPr id="19" name="直線コネクタ 18"/>
        <cdr:cNvCxnSpPr/>
      </cdr:nvCxnSpPr>
      <cdr:spPr>
        <a:xfrm xmlns:a="http://schemas.openxmlformats.org/drawingml/2006/main" flipH="1">
          <a:off x="2171836" y="930865"/>
          <a:ext cx="542704" cy="72545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0.63973</cdr:x>
      <cdr:y>0.54964</cdr:y>
    </cdr:from>
    <cdr:to>
      <cdr:x>0.77291</cdr:x>
      <cdr:y>0.83042</cdr:y>
    </cdr:to>
    <cdr:cxnSp macro="">
      <cdr:nvCxnSpPr>
        <cdr:cNvPr id="21" name="直線コネクタ 20"/>
        <cdr:cNvCxnSpPr/>
      </cdr:nvCxnSpPr>
      <cdr:spPr>
        <a:xfrm xmlns:a="http://schemas.openxmlformats.org/drawingml/2006/main" flipH="1">
          <a:off x="2819757" y="1506795"/>
          <a:ext cx="587007" cy="769752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0.24999</cdr:x>
      <cdr:y>0.55169</cdr:y>
    </cdr:from>
    <cdr:to>
      <cdr:x>0.2956</cdr:x>
      <cdr:y>0.62264</cdr:y>
    </cdr:to>
    <cdr:sp macro="" textlink="">
      <cdr:nvSpPr>
        <cdr:cNvPr id="2061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73677" y="1520186"/>
          <a:ext cx="195887" cy="1955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27432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R</a:t>
          </a:r>
          <a:r>
            <a:rPr lang="ja-JP" altLang="en-US" sz="1200" b="0" i="0" u="none" strike="noStrike" baseline="-2500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1</a:t>
          </a:r>
        </a:p>
      </cdr:txBody>
    </cdr:sp>
  </cdr:relSizeAnchor>
  <cdr:relSizeAnchor xmlns:cdr="http://schemas.openxmlformats.org/drawingml/2006/chartDrawing">
    <cdr:from>
      <cdr:x>0.81751</cdr:x>
      <cdr:y>0.58132</cdr:y>
    </cdr:from>
    <cdr:to>
      <cdr:x>0.86115</cdr:x>
      <cdr:y>0.65227</cdr:y>
    </cdr:to>
    <cdr:sp macro="" textlink="">
      <cdr:nvSpPr>
        <cdr:cNvPr id="2066" name="Text Box 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11135" y="1601842"/>
          <a:ext cx="187424" cy="1955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27432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E</a:t>
          </a:r>
          <a:r>
            <a:rPr lang="ja-JP" altLang="en-US" sz="1200" b="0" i="0" u="none" strike="noStrike" baseline="-2500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1</a:t>
          </a:r>
        </a:p>
      </cdr:txBody>
    </cdr:sp>
  </cdr:relSizeAnchor>
  <cdr:relSizeAnchor xmlns:cdr="http://schemas.openxmlformats.org/drawingml/2006/chartDrawing">
    <cdr:from>
      <cdr:x>0.25264</cdr:x>
      <cdr:y>0.70764</cdr:y>
    </cdr:from>
    <cdr:to>
      <cdr:x>0.32258</cdr:x>
      <cdr:y>0.7933</cdr:y>
    </cdr:to>
    <cdr:sp macro="" textlink="">
      <cdr:nvSpPr>
        <cdr:cNvPr id="4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 flipH="1">
          <a:off x="1085046" y="1949900"/>
          <a:ext cx="300409" cy="2360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18288" rIns="0" bIns="0" anchor="t" upright="1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R</a:t>
          </a:r>
          <a:r>
            <a:rPr lang="ja-JP" altLang="en-US" sz="1200" b="0" i="0" u="none" strike="noStrike" baseline="-2500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2</a:t>
          </a:r>
        </a:p>
      </cdr:txBody>
    </cdr:sp>
  </cdr:relSizeAnchor>
  <cdr:relSizeAnchor xmlns:cdr="http://schemas.openxmlformats.org/drawingml/2006/chartDrawing">
    <cdr:from>
      <cdr:x>0.24747</cdr:x>
      <cdr:y>0.83303</cdr:y>
    </cdr:from>
    <cdr:to>
      <cdr:x>0.29308</cdr:x>
      <cdr:y>0.90398</cdr:y>
    </cdr:to>
    <cdr:sp macro="" textlink="">
      <cdr:nvSpPr>
        <cdr:cNvPr id="5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62869" y="2295415"/>
          <a:ext cx="195887" cy="1955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27432" tIns="18288" rIns="0" bIns="0" anchor="t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R</a:t>
          </a:r>
          <a:r>
            <a:rPr lang="ja-JP" altLang="en-US" sz="1200" b="0" i="0" u="none" strike="noStrike" baseline="-2500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3</a:t>
          </a:r>
        </a:p>
      </cdr:txBody>
    </cdr:sp>
  </cdr:relSizeAnchor>
  <cdr:relSizeAnchor xmlns:cdr="http://schemas.openxmlformats.org/drawingml/2006/chartDrawing">
    <cdr:from>
      <cdr:x>0.88402</cdr:x>
      <cdr:y>0.84226</cdr:y>
    </cdr:from>
    <cdr:to>
      <cdr:x>0.92766</cdr:x>
      <cdr:y>0.91321</cdr:y>
    </cdr:to>
    <cdr:sp macro="" textlink="">
      <cdr:nvSpPr>
        <cdr:cNvPr id="6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96775" y="2320857"/>
          <a:ext cx="187424" cy="1955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27432" tIns="18288" rIns="0" bIns="0" anchor="t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E</a:t>
          </a:r>
          <a:r>
            <a:rPr lang="ja-JP" altLang="en-US" sz="1200" b="0" i="0" u="none" strike="noStrike" baseline="-2500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3</a:t>
          </a:r>
        </a:p>
      </cdr:txBody>
    </cdr:sp>
  </cdr:relSizeAnchor>
  <cdr:relSizeAnchor xmlns:cdr="http://schemas.openxmlformats.org/drawingml/2006/chartDrawing">
    <cdr:from>
      <cdr:x>0.89699</cdr:x>
      <cdr:y>0.6963</cdr:y>
    </cdr:from>
    <cdr:to>
      <cdr:x>0.94063</cdr:x>
      <cdr:y>0.76725</cdr:y>
    </cdr:to>
    <cdr:sp macro="" textlink="">
      <cdr:nvSpPr>
        <cdr:cNvPr id="7" name="Text Box 1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52479" y="1918673"/>
          <a:ext cx="187424" cy="1955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27432" tIns="18288" rIns="0" bIns="0" anchor="t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E</a:t>
          </a:r>
          <a:r>
            <a:rPr lang="ja-JP" altLang="en-US" sz="1200" b="0" i="0" u="none" strike="noStrike" baseline="-2500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2</a:t>
          </a:r>
        </a:p>
      </cdr:txBody>
    </cdr:sp>
  </cdr:relSizeAnchor>
  <cdr:relSizeAnchor xmlns:cdr="http://schemas.openxmlformats.org/drawingml/2006/chartDrawing">
    <cdr:from>
      <cdr:x>0.94249</cdr:x>
      <cdr:y>0.74616</cdr:y>
    </cdr:from>
    <cdr:to>
      <cdr:x>0.98989</cdr:x>
      <cdr:y>0.81711</cdr:y>
    </cdr:to>
    <cdr:sp macro="" textlink="">
      <cdr:nvSpPr>
        <cdr:cNvPr id="8" name="Text Box 1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47909" y="2056053"/>
          <a:ext cx="203578" cy="1955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18288" rIns="0" bIns="0" anchor="t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S</a:t>
          </a:r>
          <a:endParaRPr lang="ja-JP" altLang="en-US" sz="1200" b="0" i="0" u="none" strike="noStrike" baseline="0">
            <a:solidFill>
              <a:srgbClr val="000000"/>
            </a:solidFill>
            <a:latin typeface="Arial" panose="020B0604020202020204" pitchFamily="34" charset="0"/>
            <a:ea typeface="ＭＳ Ｐゴシック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0.56565</cdr:x>
      <cdr:y>0.13391</cdr:y>
    </cdr:from>
    <cdr:to>
      <cdr:x>0.89068</cdr:x>
      <cdr:y>0.20486</cdr:y>
    </cdr:to>
    <cdr:sp macro="" textlink="">
      <cdr:nvSpPr>
        <cdr:cNvPr id="9" name="Text Box 1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29415" y="368991"/>
          <a:ext cx="1395980" cy="1955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cdr:spPr>
      <cdr:txBody>
        <a:bodyPr xmlns:a="http://schemas.openxmlformats.org/drawingml/2006/main" wrap="square" lIns="27432" tIns="18288" rIns="0" bIns="0" anchor="t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COCO/ChemSep</a:t>
          </a:r>
          <a:endParaRPr lang="ja-JP" altLang="en-US" sz="1200" b="0" i="0" u="none" strike="noStrike" baseline="0">
            <a:solidFill>
              <a:srgbClr val="000000"/>
            </a:solidFill>
            <a:latin typeface="Arial" panose="020B0604020202020204" pitchFamily="34" charset="0"/>
            <a:ea typeface="ＭＳ Ｐゴシック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0.01154</cdr:x>
      <cdr:y>0.86388</cdr:y>
    </cdr:from>
    <cdr:to>
      <cdr:x>0.2304</cdr:x>
      <cdr:y>0.90655</cdr:y>
    </cdr:to>
    <cdr:sp macro="" textlink="">
      <cdr:nvSpPr>
        <cdr:cNvPr id="10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182" y="3359811"/>
          <a:ext cx="875624" cy="1659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27432" tIns="18288" rIns="0" bIns="0" anchor="t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(Mass fraction)</a:t>
          </a:r>
          <a:endParaRPr lang="ja-JP" altLang="en-US" sz="1000" b="0" i="0" u="none" strike="noStrike" baseline="-25000">
            <a:solidFill>
              <a:srgbClr val="000000"/>
            </a:solidFill>
            <a:latin typeface="Arial" panose="020B0604020202020204" pitchFamily="34" charset="0"/>
            <a:ea typeface="ＭＳ Ｐゴシック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0.24714</cdr:x>
      <cdr:y>0.08402</cdr:y>
    </cdr:from>
    <cdr:to>
      <cdr:x>0.29391</cdr:x>
      <cdr:y>0.15497</cdr:y>
    </cdr:to>
    <cdr:sp macro="" textlink="">
      <cdr:nvSpPr>
        <cdr:cNvPr id="13" name="Text Box 1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61443" y="231509"/>
          <a:ext cx="200861" cy="1955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18288" rIns="0" bIns="0" anchor="t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F</a:t>
          </a:r>
          <a:endParaRPr lang="ja-JP" altLang="en-US" sz="1200" b="0" i="0" u="none" strike="noStrike" baseline="0">
            <a:solidFill>
              <a:srgbClr val="000000"/>
            </a:solidFill>
            <a:latin typeface="Arial" panose="020B0604020202020204" pitchFamily="34" charset="0"/>
            <a:ea typeface="ＭＳ Ｐゴシック"/>
            <a:cs typeface="Arial" panose="020B0604020202020204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42"/>
  <sheetViews>
    <sheetView tabSelected="1" zoomScale="87" zoomScaleNormal="87" workbookViewId="0">
      <selection activeCell="I39" sqref="I39"/>
    </sheetView>
  </sheetViews>
  <sheetFormatPr defaultColWidth="12" defaultRowHeight="14.4" x14ac:dyDescent="0.15"/>
  <cols>
    <col min="1" max="1" width="7.140625" style="1" customWidth="1"/>
    <col min="2" max="2" width="12.7109375" style="1" customWidth="1"/>
    <col min="3" max="3" width="15.42578125" style="1" customWidth="1"/>
    <col min="4" max="4" width="13.28515625" style="1" customWidth="1"/>
    <col min="5" max="5" width="15.85546875" style="1" customWidth="1"/>
    <col min="6" max="6" width="15.140625" style="1" customWidth="1"/>
    <col min="7" max="7" width="12.28515625" style="1" customWidth="1"/>
    <col min="8" max="8" width="16.140625" style="1" customWidth="1"/>
    <col min="9" max="16" width="12" style="1"/>
    <col min="17" max="17" width="17.140625" style="1" customWidth="1"/>
    <col min="18" max="16384" width="12" style="1"/>
  </cols>
  <sheetData>
    <row r="1" spans="1:27" ht="17.25" customHeight="1" x14ac:dyDescent="0.15">
      <c r="A1" s="1" t="s">
        <v>12</v>
      </c>
      <c r="Q1" s="1" t="s">
        <v>74</v>
      </c>
      <c r="T1" s="1" t="s">
        <v>75</v>
      </c>
      <c r="X1" s="1">
        <v>0.2</v>
      </c>
      <c r="Y1" s="1">
        <v>0.8</v>
      </c>
      <c r="Z1" s="1">
        <v>0</v>
      </c>
      <c r="AA1" s="1">
        <v>0.7</v>
      </c>
    </row>
    <row r="2" spans="1:27" ht="10.199999999999999" customHeight="1" x14ac:dyDescent="0.15">
      <c r="C2" s="2" t="s">
        <v>6</v>
      </c>
      <c r="D2" s="3"/>
      <c r="E2" s="4"/>
      <c r="F2" s="2" t="s">
        <v>7</v>
      </c>
      <c r="G2" s="3"/>
      <c r="H2" s="4"/>
      <c r="Q2" s="2" t="s">
        <v>6</v>
      </c>
      <c r="R2" s="3" t="s">
        <v>8</v>
      </c>
      <c r="S2" s="4"/>
      <c r="T2" s="2" t="s">
        <v>7</v>
      </c>
      <c r="U2" s="3"/>
      <c r="V2" s="4"/>
      <c r="X2" s="1">
        <v>1</v>
      </c>
      <c r="Y2" s="1">
        <v>0</v>
      </c>
      <c r="Z2" s="1">
        <v>1</v>
      </c>
      <c r="AA2" s="1">
        <v>0</v>
      </c>
    </row>
    <row r="3" spans="1:27" ht="10.199999999999999" customHeight="1" x14ac:dyDescent="0.15">
      <c r="A3" s="19" t="s">
        <v>0</v>
      </c>
      <c r="B3" s="19" t="s">
        <v>1</v>
      </c>
      <c r="C3" s="28" t="s">
        <v>3</v>
      </c>
      <c r="D3" s="28" t="s">
        <v>5</v>
      </c>
      <c r="E3" s="28" t="s">
        <v>2</v>
      </c>
      <c r="F3" s="28" t="s">
        <v>3</v>
      </c>
      <c r="G3" s="28" t="s">
        <v>4</v>
      </c>
      <c r="H3" s="28" t="s">
        <v>2</v>
      </c>
      <c r="Q3" s="5" t="s">
        <v>3</v>
      </c>
      <c r="R3" s="5" t="s">
        <v>5</v>
      </c>
      <c r="S3" s="5" t="s">
        <v>2</v>
      </c>
      <c r="T3" s="5" t="s">
        <v>3</v>
      </c>
      <c r="U3" s="5" t="s">
        <v>4</v>
      </c>
      <c r="V3" s="5" t="s">
        <v>2</v>
      </c>
      <c r="X3" s="1" t="s">
        <v>72</v>
      </c>
    </row>
    <row r="4" spans="1:27" ht="10.199999999999999" customHeight="1" x14ac:dyDescent="0.15">
      <c r="A4" s="29">
        <v>0</v>
      </c>
      <c r="B4" s="29">
        <v>0</v>
      </c>
      <c r="C4" s="30">
        <v>0</v>
      </c>
      <c r="D4" s="31">
        <v>0.9929</v>
      </c>
      <c r="E4" s="31">
        <v>7.1000000000000004E-3</v>
      </c>
      <c r="F4" s="31">
        <v>0</v>
      </c>
      <c r="G4" s="31">
        <v>8.8000000000000005E-3</v>
      </c>
      <c r="H4" s="31">
        <v>0.99119999999999997</v>
      </c>
      <c r="I4" s="6"/>
      <c r="P4" s="1" t="s">
        <v>9</v>
      </c>
      <c r="Q4" s="1" t="s">
        <v>10</v>
      </c>
      <c r="T4" s="1" t="s">
        <v>11</v>
      </c>
    </row>
    <row r="5" spans="1:27" ht="10.199999999999999" customHeight="1" x14ac:dyDescent="0.15">
      <c r="A5" s="29">
        <v>1</v>
      </c>
      <c r="B5" s="29">
        <v>1</v>
      </c>
      <c r="C5" s="32">
        <v>9.2899999999999996E-2</v>
      </c>
      <c r="D5" s="32">
        <v>0.89780000000000004</v>
      </c>
      <c r="E5" s="32">
        <v>9.2999999999999992E-3</v>
      </c>
      <c r="F5" s="32">
        <v>4.7899999999999998E-2</v>
      </c>
      <c r="G5" s="32">
        <v>1.0999999999999999E-2</v>
      </c>
      <c r="H5" s="32">
        <v>0.94110000000000005</v>
      </c>
      <c r="I5" s="6"/>
      <c r="P5" s="1" t="s">
        <v>59</v>
      </c>
      <c r="Q5" s="1">
        <v>0.71599999999999997</v>
      </c>
      <c r="R5" s="1">
        <v>0.28399999999999997</v>
      </c>
      <c r="W5" s="1" t="s">
        <v>59</v>
      </c>
      <c r="X5" s="1">
        <v>76.319999999999993</v>
      </c>
    </row>
    <row r="6" spans="1:27" ht="10.199999999999999" customHeight="1" x14ac:dyDescent="0.15">
      <c r="A6" s="29">
        <v>2</v>
      </c>
      <c r="B6" s="29">
        <v>2</v>
      </c>
      <c r="C6" s="32">
        <v>0.18360000000000001</v>
      </c>
      <c r="D6" s="32">
        <v>0.80500000000000005</v>
      </c>
      <c r="E6" s="32">
        <v>1.14E-2</v>
      </c>
      <c r="F6" s="32">
        <v>9.7199999999999995E-2</v>
      </c>
      <c r="G6" s="32">
        <v>1.12E-2</v>
      </c>
      <c r="H6" s="32">
        <v>0.89149999999999996</v>
      </c>
      <c r="I6" s="6"/>
      <c r="P6" s="1" t="s">
        <v>58</v>
      </c>
      <c r="Q6" s="1">
        <v>0.2903</v>
      </c>
      <c r="R6" s="1">
        <v>0.68600000000000005</v>
      </c>
      <c r="S6" s="1">
        <v>2.3699999999999999E-2</v>
      </c>
      <c r="T6" s="22">
        <v>0.16</v>
      </c>
      <c r="U6" s="22">
        <v>3.2000000000000001E-2</v>
      </c>
      <c r="V6" s="22">
        <v>0.80800000000000005</v>
      </c>
      <c r="W6" s="1" t="s">
        <v>58</v>
      </c>
      <c r="Y6" s="1">
        <v>341.96</v>
      </c>
    </row>
    <row r="7" spans="1:27" ht="10.199999999999999" customHeight="1" x14ac:dyDescent="0.15">
      <c r="A7" s="29">
        <v>3</v>
      </c>
      <c r="B7" s="29">
        <v>3</v>
      </c>
      <c r="C7" s="32">
        <v>0.29980000000000001</v>
      </c>
      <c r="D7" s="32">
        <v>0.67920000000000003</v>
      </c>
      <c r="E7" s="32">
        <v>2.1000000000000001E-2</v>
      </c>
      <c r="F7" s="32">
        <v>0.1583</v>
      </c>
      <c r="G7" s="32">
        <v>1.78E-2</v>
      </c>
      <c r="H7" s="32">
        <v>0.82389999999999997</v>
      </c>
      <c r="I7" s="6"/>
      <c r="P7" s="1" t="s">
        <v>57</v>
      </c>
      <c r="Q7" s="1">
        <v>4.8099999999999997E-2</v>
      </c>
      <c r="R7" s="1">
        <v>0.94399999999999995</v>
      </c>
      <c r="S7" s="1">
        <v>7.9000000000000008E-3</v>
      </c>
      <c r="T7" s="1">
        <v>2.4E-2</v>
      </c>
      <c r="U7" s="1">
        <v>2.3E-2</v>
      </c>
      <c r="V7" s="1">
        <v>0.95199999999999996</v>
      </c>
      <c r="W7" s="1" t="s">
        <v>57</v>
      </c>
    </row>
    <row r="8" spans="1:27" ht="10.199999999999999" customHeight="1" x14ac:dyDescent="0.15">
      <c r="A8" s="29">
        <v>4</v>
      </c>
      <c r="B8" s="29">
        <v>4</v>
      </c>
      <c r="C8" s="32">
        <v>0.36499999999999999</v>
      </c>
      <c r="D8" s="32">
        <v>0.61029999999999995</v>
      </c>
      <c r="E8" s="32">
        <v>2.47E-2</v>
      </c>
      <c r="F8" s="32">
        <v>0.21479999999999999</v>
      </c>
      <c r="G8" s="32">
        <v>2.06E-2</v>
      </c>
      <c r="H8" s="32">
        <v>0.76459999999999995</v>
      </c>
      <c r="I8" s="6"/>
      <c r="P8" s="1" t="s">
        <v>56</v>
      </c>
      <c r="Q8" s="22">
        <v>5.4999999999999997E-3</v>
      </c>
      <c r="R8" s="22">
        <v>0.98799999999999999</v>
      </c>
      <c r="S8" s="22">
        <v>6.4999999999999997E-3</v>
      </c>
      <c r="T8" s="1">
        <v>3.0000000000000001E-3</v>
      </c>
      <c r="U8" s="1">
        <v>2.1999999999999999E-2</v>
      </c>
      <c r="V8" s="1">
        <v>0.97599999999999998</v>
      </c>
      <c r="W8" s="1" t="s">
        <v>56</v>
      </c>
      <c r="X8" s="1">
        <v>10.76</v>
      </c>
    </row>
    <row r="9" spans="1:27" ht="10.199999999999999" customHeight="1" x14ac:dyDescent="0.15">
      <c r="A9" s="29">
        <v>5</v>
      </c>
      <c r="B9" s="29">
        <v>5</v>
      </c>
      <c r="C9" s="32">
        <v>0.38600000000000001</v>
      </c>
      <c r="D9" s="32">
        <v>0.57899999999999996</v>
      </c>
      <c r="E9" s="32">
        <v>3.5000000000000003E-2</v>
      </c>
      <c r="F9" s="32">
        <v>0.23039999999999999</v>
      </c>
      <c r="G9" s="32">
        <v>2.1299999999999999E-2</v>
      </c>
      <c r="H9" s="32">
        <v>0.74829999999999997</v>
      </c>
      <c r="I9" s="6"/>
      <c r="P9" s="1" t="s">
        <v>60</v>
      </c>
      <c r="V9" s="1">
        <v>1</v>
      </c>
      <c r="W9" s="1" t="s">
        <v>60</v>
      </c>
      <c r="Y9" s="1">
        <v>276.39999999999998</v>
      </c>
    </row>
    <row r="10" spans="1:27" ht="10.199999999999999" customHeight="1" x14ac:dyDescent="0.15">
      <c r="A10" s="29">
        <v>6</v>
      </c>
      <c r="B10" s="29">
        <v>6</v>
      </c>
      <c r="C10" s="32">
        <v>0.47499999999999998</v>
      </c>
      <c r="D10" s="32">
        <v>0.47220000000000001</v>
      </c>
      <c r="E10" s="32">
        <v>5.28E-2</v>
      </c>
      <c r="F10" s="32">
        <v>0.29010000000000002</v>
      </c>
      <c r="G10" s="32">
        <v>2.5000000000000001E-2</v>
      </c>
      <c r="H10" s="32">
        <v>0.68489999999999995</v>
      </c>
      <c r="I10" s="6"/>
      <c r="Q10" s="1" t="s">
        <v>76</v>
      </c>
      <c r="R10" s="1">
        <f>T6*Y6/(X5*Q5)</f>
        <v>1.0012531768619048</v>
      </c>
    </row>
    <row r="11" spans="1:27" ht="10.199999999999999" customHeight="1" x14ac:dyDescent="0.15">
      <c r="A11" s="29">
        <v>7</v>
      </c>
      <c r="B11" s="29">
        <v>7</v>
      </c>
      <c r="C11" s="32">
        <v>0.52690000000000003</v>
      </c>
      <c r="D11" s="32">
        <v>0.40899999999999997</v>
      </c>
      <c r="E11" s="32">
        <v>6.4100000000000004E-2</v>
      </c>
      <c r="F11" s="32">
        <v>0.32400000000000001</v>
      </c>
      <c r="G11" s="32">
        <v>2.9100000000000001E-2</v>
      </c>
      <c r="H11" s="32">
        <v>0.64700000000000002</v>
      </c>
      <c r="I11" s="6"/>
    </row>
    <row r="12" spans="1:27" ht="10.199999999999999" customHeight="1" x14ac:dyDescent="0.15">
      <c r="A12" s="29">
        <v>8</v>
      </c>
      <c r="B12" s="29">
        <v>8</v>
      </c>
      <c r="C12" s="32">
        <v>0.57120000000000004</v>
      </c>
      <c r="D12" s="32">
        <v>0.31669999999999998</v>
      </c>
      <c r="E12" s="32">
        <v>0.11210000000000001</v>
      </c>
      <c r="F12" s="32">
        <v>0.39500000000000002</v>
      </c>
      <c r="G12" s="32">
        <v>4.1799999999999997E-2</v>
      </c>
      <c r="H12" s="32">
        <v>0.56320000000000003</v>
      </c>
      <c r="I12" s="6"/>
    </row>
    <row r="13" spans="1:27" ht="5.4" customHeight="1" x14ac:dyDescent="0.15">
      <c r="A13" s="7"/>
      <c r="B13" s="7"/>
      <c r="C13" s="8"/>
      <c r="D13" s="8"/>
      <c r="E13" s="8"/>
      <c r="F13" s="8"/>
      <c r="G13" s="8"/>
      <c r="H13" s="8"/>
      <c r="I13" s="8"/>
    </row>
    <row r="14" spans="1:27" ht="5.4" customHeight="1" x14ac:dyDescent="0.15">
      <c r="A14" s="7"/>
      <c r="B14" s="7"/>
      <c r="C14" s="8"/>
      <c r="D14" s="8"/>
      <c r="E14" s="8"/>
      <c r="F14" s="8"/>
      <c r="G14" s="8"/>
      <c r="H14" s="8"/>
      <c r="I14" s="8"/>
    </row>
    <row r="15" spans="1:27" ht="5.4" customHeight="1" x14ac:dyDescent="0.15">
      <c r="A15" s="7"/>
      <c r="B15" s="7"/>
      <c r="C15" s="8"/>
      <c r="D15" s="8"/>
      <c r="E15" s="8"/>
      <c r="F15" s="8"/>
      <c r="G15" s="8"/>
      <c r="H15" s="8"/>
      <c r="I15" s="8"/>
    </row>
    <row r="16" spans="1:27" ht="5.4" customHeight="1" thickBot="1" x14ac:dyDescent="0.2">
      <c r="A16" s="7"/>
      <c r="B16" s="7"/>
      <c r="C16" s="8"/>
      <c r="D16" s="8"/>
      <c r="E16" s="8"/>
      <c r="F16" s="8"/>
      <c r="G16" s="8"/>
      <c r="H16" s="8"/>
      <c r="I16" s="8"/>
    </row>
    <row r="17" spans="1:26" ht="13.95" customHeight="1" x14ac:dyDescent="0.15">
      <c r="A17" s="9" t="s">
        <v>13</v>
      </c>
      <c r="B17" s="10" t="s">
        <v>14</v>
      </c>
      <c r="C17" s="10" t="s">
        <v>15</v>
      </c>
      <c r="D17" s="10"/>
      <c r="E17" s="10" t="s">
        <v>16</v>
      </c>
      <c r="F17" s="10" t="s">
        <v>17</v>
      </c>
      <c r="G17" s="10"/>
      <c r="H17" s="11" t="s">
        <v>18</v>
      </c>
      <c r="I17" s="7"/>
    </row>
    <row r="18" spans="1:26" ht="13.95" customHeight="1" thickBot="1" x14ac:dyDescent="0.2">
      <c r="A18" s="12">
        <f>ROUNDDOWN(B18,0)</f>
        <v>3</v>
      </c>
      <c r="B18" s="13">
        <f>B29</f>
        <v>3.0629395709027731</v>
      </c>
      <c r="C18" s="14">
        <f>VLOOKUP(A18,A4:H16,3)+(B18-A18)*(VLOOKUP(A18+1,A4:H16,3)-VLOOKUP(A18,A4:H16,3))</f>
        <v>0.30390366002286084</v>
      </c>
      <c r="D18" s="14">
        <f>VLOOKUP(A18,A4:H16,4)+(B18-A18)*(VLOOKUP(A18+1,A4:H16,4)-VLOOKUP(A18,A4:H16,4))</f>
        <v>0.67486346356479898</v>
      </c>
      <c r="E18" s="14">
        <f>VLOOKUP(A18,A4:H16,5)+(B18-A18)*(VLOOKUP(A18+1,A4:H16,5)-VLOOKUP(A18,A4:H16,5))</f>
        <v>2.123287641234026E-2</v>
      </c>
      <c r="F18" s="14">
        <f>VLOOKUP(A18,A4:H16,6)+(B18-A18)*(VLOOKUP(A18+1,A4:H16,6)-VLOOKUP(A18,A4:H16,6))</f>
        <v>0.16185608575600668</v>
      </c>
      <c r="G18" s="14">
        <f>VLOOKUP(A18,A4:H16,7)+(B18-A18)*(VLOOKUP(A18+1,A4:H16,7)-VLOOKUP(A18,A4:H16,7))</f>
        <v>1.7976230798527764E-2</v>
      </c>
      <c r="H18" s="15">
        <f>VLOOKUP(A18,A4:H16,8)+(B18-A18)*(VLOOKUP(A18+1,A4:H16,8)-VLOOKUP(A18,A4:H16,8))</f>
        <v>0.82016768344546553</v>
      </c>
      <c r="I18" s="7"/>
      <c r="P18" s="1" t="s">
        <v>68</v>
      </c>
    </row>
    <row r="19" spans="1:26" ht="13.95" customHeight="1" x14ac:dyDescent="0.15">
      <c r="A19" s="9" t="s">
        <v>19</v>
      </c>
      <c r="B19" s="16" t="s">
        <v>20</v>
      </c>
      <c r="C19" s="17" t="s">
        <v>21</v>
      </c>
      <c r="D19" s="17"/>
      <c r="E19" s="17" t="s">
        <v>22</v>
      </c>
      <c r="F19" s="17" t="s">
        <v>23</v>
      </c>
      <c r="G19" s="17"/>
      <c r="H19" s="18" t="s">
        <v>24</v>
      </c>
      <c r="I19" s="7"/>
      <c r="P19" s="22" t="s">
        <v>69</v>
      </c>
      <c r="Z19" s="1" t="s">
        <v>66</v>
      </c>
    </row>
    <row r="20" spans="1:26" ht="13.95" customHeight="1" thickBot="1" x14ac:dyDescent="0.2">
      <c r="A20" s="12">
        <f>ROUNDDOWN(B20,0)</f>
        <v>0</v>
      </c>
      <c r="B20" s="13">
        <f>B32</f>
        <v>0.59681964166043733</v>
      </c>
      <c r="C20" s="14">
        <f>VLOOKUP(A20,A4:H16,3)+(B20-A20)*(VLOOKUP(A20+1,A4:H16,3)-VLOOKUP(A20,A4:H16,3))</f>
        <v>5.5444544710254624E-2</v>
      </c>
      <c r="D20" s="14">
        <f>VLOOKUP(A20,A4:H16,4)+(B20-A20)*(VLOOKUP(A20+1,A4:H16,4)-VLOOKUP(A20,A4:H16,4))</f>
        <v>0.93614245207809244</v>
      </c>
      <c r="E20" s="14">
        <f>VLOOKUP(A20,A4:H16,5)+(B20-A20)*(VLOOKUP(A20+1,A4:H16,5)-VLOOKUP(A20,A4:H16,5))</f>
        <v>8.4130032116529613E-3</v>
      </c>
      <c r="F20" s="14">
        <f>VLOOKUP(A20,A4:H16,6)+(B20-A20)*(VLOOKUP(A20+1,A4:H16,6)-VLOOKUP(A20,A4:H16,6))</f>
        <v>2.8587660835534948E-2</v>
      </c>
      <c r="G20" s="14">
        <f>VLOOKUP(A20,A4:H16,7)+(B20-A20)*(VLOOKUP(A20+1,A4:H16,7)-VLOOKUP(A20,A4:H16,7))</f>
        <v>1.0113003211652961E-2</v>
      </c>
      <c r="H20" s="15">
        <f>VLOOKUP(A20,A4:H16,8)+(B20-A20)*(VLOOKUP(A20+1,A4:H16,8)-VLOOKUP(A20,A4:H16,8))</f>
        <v>0.96129933595281214</v>
      </c>
      <c r="I20" s="7"/>
      <c r="P20" s="1" t="s">
        <v>67</v>
      </c>
      <c r="T20" s="1" t="s">
        <v>61</v>
      </c>
    </row>
    <row r="21" spans="1:26" ht="13.95" customHeight="1" x14ac:dyDescent="0.15">
      <c r="A21" s="9" t="s">
        <v>25</v>
      </c>
      <c r="B21" s="16" t="s">
        <v>26</v>
      </c>
      <c r="C21" s="17" t="s">
        <v>27</v>
      </c>
      <c r="D21" s="17"/>
      <c r="E21" s="17" t="s">
        <v>28</v>
      </c>
      <c r="F21" s="17" t="s">
        <v>29</v>
      </c>
      <c r="G21" s="17"/>
      <c r="H21" s="18" t="s">
        <v>30</v>
      </c>
      <c r="I21" s="7"/>
      <c r="Z21" s="1" t="s">
        <v>66</v>
      </c>
    </row>
    <row r="22" spans="1:26" ht="13.95" customHeight="1" thickBot="1" x14ac:dyDescent="0.2">
      <c r="A22" s="12">
        <f>ROUNDDOWN(B22,0)</f>
        <v>0</v>
      </c>
      <c r="B22" s="13">
        <f>B35</f>
        <v>7.2047532329289787E-2</v>
      </c>
      <c r="C22" s="14">
        <f>VLOOKUP(A22,A4:H16,3)+(B22-A22)*(VLOOKUP(A22+1,A4:H16,3)-VLOOKUP(A22,A4:H16,3))</f>
        <v>6.6932157533910212E-3</v>
      </c>
      <c r="D22" s="14">
        <f>VLOOKUP(A22,A4:H16,4)+(B22-A22)*(VLOOKUP(A22+1,A4:H16,4)-VLOOKUP(A22,A4:H16,4))</f>
        <v>0.98604827967548458</v>
      </c>
      <c r="E22" s="14">
        <f>VLOOKUP(A22,A4:H16,5)+(B22-A22)*(VLOOKUP(A22+1,A4:H16,5)-VLOOKUP(A22,A4:H16,5))</f>
        <v>7.2585045711244375E-3</v>
      </c>
      <c r="F22" s="14">
        <f>VLOOKUP(A22,A4:H16,6)+(B22-A22)*(VLOOKUP(A22+1,A4:H16,6)-VLOOKUP(A22,A4:H16,6))</f>
        <v>3.4510767985729807E-3</v>
      </c>
      <c r="G22" s="14">
        <f>VLOOKUP(A22,A4:H16,7)+(B22-A22)*(VLOOKUP(A22+1,A4:H16,7)-VLOOKUP(A22,A4:H16,7))</f>
        <v>8.9585045711244385E-3</v>
      </c>
      <c r="H22" s="15">
        <f>VLOOKUP(A22,A4:H16,8)+(B22-A22)*(VLOOKUP(A22+1,A4:H16,8)-VLOOKUP(A22,A4:H16,8))</f>
        <v>0.9875904186303025</v>
      </c>
      <c r="I22" s="7"/>
      <c r="P22" s="1" t="s">
        <v>62</v>
      </c>
      <c r="Q22" s="1" t="s">
        <v>63</v>
      </c>
      <c r="R22" s="1" t="s">
        <v>64</v>
      </c>
      <c r="S22" s="1" t="s">
        <v>65</v>
      </c>
      <c r="T22" s="1" t="s">
        <v>63</v>
      </c>
      <c r="U22" s="1" t="s">
        <v>64</v>
      </c>
      <c r="V22" s="1" t="s">
        <v>65</v>
      </c>
      <c r="Z22" s="1" t="s">
        <v>66</v>
      </c>
    </row>
    <row r="23" spans="1:26" ht="11.25" customHeight="1" x14ac:dyDescent="0.15">
      <c r="A23" s="19" t="s">
        <v>31</v>
      </c>
      <c r="B23" s="19">
        <v>76.3</v>
      </c>
      <c r="C23" s="19" t="s">
        <v>50</v>
      </c>
      <c r="D23" s="19"/>
      <c r="E23" s="19"/>
      <c r="F23" s="19"/>
      <c r="G23" s="19"/>
      <c r="H23" s="19"/>
      <c r="I23" s="7"/>
      <c r="Z23" s="1" t="s">
        <v>66</v>
      </c>
    </row>
    <row r="24" spans="1:26" ht="11.25" customHeight="1" x14ac:dyDescent="0.15">
      <c r="A24" s="19" t="s">
        <v>32</v>
      </c>
      <c r="B24" s="19">
        <v>276.39999999999998</v>
      </c>
      <c r="C24" s="19" t="s">
        <v>51</v>
      </c>
      <c r="D24" s="19"/>
      <c r="E24" s="19"/>
      <c r="F24" s="19"/>
      <c r="G24" s="19"/>
      <c r="H24" s="19"/>
      <c r="I24" s="7"/>
      <c r="P24" s="1">
        <v>1</v>
      </c>
      <c r="Q24" s="1">
        <v>0.70879999999999999</v>
      </c>
      <c r="R24" s="1">
        <v>0.27700000000000002</v>
      </c>
      <c r="S24" s="1">
        <v>1.47E-2</v>
      </c>
      <c r="T24" s="1">
        <v>4.8000000000000001E-2</v>
      </c>
      <c r="U24" s="1">
        <v>0.22189999999999999</v>
      </c>
      <c r="V24" s="1">
        <v>0.72970000000000002</v>
      </c>
    </row>
    <row r="25" spans="1:26" ht="11.25" customHeight="1" x14ac:dyDescent="0.15">
      <c r="A25" s="19" t="s">
        <v>33</v>
      </c>
      <c r="B25" s="19">
        <v>0.71599999999999997</v>
      </c>
      <c r="C25" s="19" t="s">
        <v>52</v>
      </c>
      <c r="D25" s="19"/>
      <c r="E25" s="19"/>
      <c r="F25" s="19"/>
      <c r="G25" s="19"/>
      <c r="H25" s="19"/>
      <c r="P25" s="1">
        <v>2</v>
      </c>
      <c r="Q25" s="1">
        <v>0.95040000000000002</v>
      </c>
      <c r="R25" s="1">
        <v>4.4769999999999997E-2</v>
      </c>
      <c r="S25" s="1">
        <v>4.7990000000000003E-3</v>
      </c>
      <c r="T25" s="1">
        <v>3.7100000000000001E-2</v>
      </c>
      <c r="U25" s="1">
        <v>3.73E-2</v>
      </c>
      <c r="V25" s="1">
        <v>0.92600000000000005</v>
      </c>
    </row>
    <row r="26" spans="1:26" x14ac:dyDescent="0.15">
      <c r="A26" s="19" t="s">
        <v>34</v>
      </c>
      <c r="B26" s="19"/>
      <c r="C26" s="19"/>
      <c r="D26" s="19" t="s">
        <v>35</v>
      </c>
      <c r="E26" s="19"/>
      <c r="F26" s="19"/>
      <c r="G26" s="19"/>
      <c r="H26" s="19"/>
      <c r="P26" s="1">
        <v>3</v>
      </c>
      <c r="Q26" s="1">
        <v>0.99099999999999999</v>
      </c>
      <c r="R26" s="1">
        <v>5.0699999999999999E-3</v>
      </c>
      <c r="S26" s="1">
        <v>3.8999999999999998E-3</v>
      </c>
      <c r="T26" s="1">
        <v>3.5400000000000001E-2</v>
      </c>
      <c r="U26" s="1">
        <v>4.2599999999999999E-3</v>
      </c>
      <c r="V26" s="1">
        <v>0.96</v>
      </c>
    </row>
    <row r="27" spans="1:26" x14ac:dyDescent="0.15">
      <c r="A27" s="24" t="s">
        <v>36</v>
      </c>
      <c r="B27" s="25">
        <v>27.449562766621092</v>
      </c>
      <c r="C27" s="19" t="s">
        <v>37</v>
      </c>
      <c r="D27" s="20">
        <f>B28+B27-B23-B31</f>
        <v>-1.5215374429544681E-4</v>
      </c>
      <c r="E27" s="19"/>
      <c r="F27" s="19"/>
      <c r="G27" s="19"/>
      <c r="H27" s="19"/>
      <c r="P27" s="1" t="s">
        <v>70</v>
      </c>
      <c r="Q27" s="1">
        <v>72.150000000000006</v>
      </c>
      <c r="R27" s="1">
        <v>78.11</v>
      </c>
      <c r="S27" s="1">
        <v>120.17</v>
      </c>
      <c r="T27" s="1">
        <v>72.150000000000006</v>
      </c>
      <c r="U27" s="1">
        <v>78.11</v>
      </c>
      <c r="V27" s="1">
        <v>120.17</v>
      </c>
    </row>
    <row r="28" spans="1:26" x14ac:dyDescent="0.15">
      <c r="A28" s="24" t="s">
        <v>38</v>
      </c>
      <c r="B28" s="26">
        <v>336.86264642567551</v>
      </c>
      <c r="C28" s="19" t="s">
        <v>48</v>
      </c>
      <c r="D28" s="20">
        <f>B27*C18+B28*F18-B23*B25-B31*F20</f>
        <v>8.9227607073993909E-4</v>
      </c>
      <c r="E28" s="19"/>
      <c r="F28" s="19"/>
      <c r="G28" s="19"/>
      <c r="H28" s="19"/>
      <c r="P28" s="1" t="s">
        <v>73</v>
      </c>
    </row>
    <row r="29" spans="1:26" x14ac:dyDescent="0.15">
      <c r="A29" s="24" t="s">
        <v>39</v>
      </c>
      <c r="B29" s="27">
        <v>3.0629395709027731</v>
      </c>
      <c r="C29" s="19" t="s">
        <v>49</v>
      </c>
      <c r="D29" s="20">
        <f>B27*E18+B28*H18-B31*H20</f>
        <v>5.9782390110285633E-4</v>
      </c>
      <c r="E29" s="19"/>
      <c r="F29" s="19"/>
      <c r="G29" s="19"/>
      <c r="H29" s="19"/>
      <c r="P29" s="1">
        <v>1</v>
      </c>
      <c r="Q29" s="1">
        <f>Q24*$Q$27</f>
        <v>51.139920000000004</v>
      </c>
      <c r="R29" s="1">
        <f>R24*$R$27</f>
        <v>21.636470000000003</v>
      </c>
      <c r="S29" s="1">
        <f>S24*$S$27</f>
        <v>1.766499</v>
      </c>
      <c r="T29" s="1">
        <f>T24*$T$27</f>
        <v>3.4632000000000005</v>
      </c>
      <c r="U29" s="1">
        <f>U24*$U$27</f>
        <v>17.332608999999998</v>
      </c>
      <c r="V29" s="1">
        <f>V24*$V$27</f>
        <v>87.688049000000007</v>
      </c>
    </row>
    <row r="30" spans="1:26" x14ac:dyDescent="0.15">
      <c r="A30" s="24" t="s">
        <v>40</v>
      </c>
      <c r="B30" s="25">
        <v>19.357995871296971</v>
      </c>
      <c r="C30" s="19" t="s">
        <v>41</v>
      </c>
      <c r="D30" s="20">
        <f>B30+B31-B27-B34</f>
        <v>-3.9473995627758995E-5</v>
      </c>
      <c r="E30" s="21"/>
      <c r="F30" s="19"/>
      <c r="G30" s="19"/>
      <c r="H30" s="19"/>
      <c r="P30" s="1">
        <v>2</v>
      </c>
      <c r="Q30" s="1">
        <f>Q25*$Q$27</f>
        <v>68.571360000000013</v>
      </c>
      <c r="R30" s="1">
        <f>R25*$R$27</f>
        <v>3.4969846999999996</v>
      </c>
      <c r="S30" s="1">
        <f>S25*$S$27</f>
        <v>0.57669583000000002</v>
      </c>
      <c r="T30" s="1">
        <f>T25*$T$27</f>
        <v>2.6767650000000005</v>
      </c>
      <c r="U30" s="1">
        <f>U25*$U$27</f>
        <v>2.913503</v>
      </c>
      <c r="V30" s="1">
        <f>V25*$V$27</f>
        <v>111.27742000000001</v>
      </c>
    </row>
    <row r="31" spans="1:26" x14ac:dyDescent="0.15">
      <c r="A31" s="24" t="s">
        <v>42</v>
      </c>
      <c r="B31" s="26">
        <v>288.0123613460409</v>
      </c>
      <c r="C31" s="19" t="s">
        <v>48</v>
      </c>
      <c r="D31" s="20">
        <f>B30*C20+B31*F20-B27*C18-B34*F22</f>
        <v>-1.1559160089693599E-3</v>
      </c>
      <c r="E31" s="19"/>
      <c r="F31" s="19"/>
      <c r="G31" s="19"/>
      <c r="H31" s="19"/>
      <c r="P31" s="1">
        <v>3</v>
      </c>
      <c r="Q31" s="1">
        <f>Q26*$Q$27</f>
        <v>71.500650000000007</v>
      </c>
      <c r="R31" s="1">
        <f>R26*$R$27</f>
        <v>0.39601769999999997</v>
      </c>
      <c r="S31" s="1">
        <f>S26*$S$27</f>
        <v>0.468663</v>
      </c>
      <c r="T31" s="1">
        <f>T26*$T$27</f>
        <v>2.5541100000000001</v>
      </c>
      <c r="U31" s="1">
        <f>U26*$U$27</f>
        <v>0.33274860000000001</v>
      </c>
      <c r="V31" s="1">
        <f>V26*$V$27</f>
        <v>115.36319999999999</v>
      </c>
    </row>
    <row r="32" spans="1:26" x14ac:dyDescent="0.15">
      <c r="A32" s="24" t="s">
        <v>43</v>
      </c>
      <c r="B32" s="27">
        <v>0.59681964166043733</v>
      </c>
      <c r="C32" s="19" t="s">
        <v>49</v>
      </c>
      <c r="D32" s="20">
        <f>B30*E20+B31*H20-B27*E18-B34*H22</f>
        <v>-1.0161432596191844E-3</v>
      </c>
      <c r="E32" s="19"/>
      <c r="F32" s="19"/>
      <c r="G32" s="19"/>
      <c r="H32" s="19"/>
      <c r="P32" s="1" t="s">
        <v>71</v>
      </c>
    </row>
    <row r="33" spans="1:22" x14ac:dyDescent="0.15">
      <c r="A33" s="24" t="s">
        <v>44</v>
      </c>
      <c r="B33" s="25">
        <v>15.837008133017754</v>
      </c>
      <c r="C33" s="19" t="s">
        <v>45</v>
      </c>
      <c r="D33" s="20">
        <f>B33+B34-B24-B30</f>
        <v>-1.5381356679000646E-4</v>
      </c>
      <c r="E33" s="19"/>
      <c r="F33" s="19"/>
      <c r="G33" s="19"/>
      <c r="H33" s="19"/>
      <c r="P33" s="1">
        <v>1</v>
      </c>
      <c r="Q33" s="6">
        <f>Q29/($Q$29+$R$29+$S$29)</f>
        <v>0.68604692796384648</v>
      </c>
      <c r="R33" s="23">
        <f>R29/($Q$29+$R$29+$S$29)</f>
        <v>0.29025531865286308</v>
      </c>
      <c r="S33" s="23">
        <f>S29/($Q$29+$R$29+$S$29)</f>
        <v>2.3697753383290523E-2</v>
      </c>
      <c r="T33" s="6">
        <f>T29/($T$29+$U$29+$V$29)</f>
        <v>3.1923643423522059E-2</v>
      </c>
      <c r="U33" s="6">
        <f>U29/($T$29+$U$29+$V$29)</f>
        <v>0.15977131823611951</v>
      </c>
      <c r="V33" s="6">
        <f>V29/($T$29+$U$29+$V$29)</f>
        <v>0.80830503834035849</v>
      </c>
    </row>
    <row r="34" spans="1:22" x14ac:dyDescent="0.15">
      <c r="A34" s="24" t="s">
        <v>46</v>
      </c>
      <c r="B34" s="26">
        <v>279.92083392471238</v>
      </c>
      <c r="C34" s="19" t="s">
        <v>48</v>
      </c>
      <c r="D34" s="20">
        <f>B33*C22+B34*F22-B30*C20</f>
        <v>-1.2664598697778029E-3</v>
      </c>
      <c r="E34" s="19"/>
      <c r="F34" s="19"/>
      <c r="G34" s="19"/>
      <c r="H34" s="19"/>
      <c r="P34" s="1">
        <v>2</v>
      </c>
      <c r="Q34" s="6">
        <f>Q30/($Q$30+$R$30+$S$30)</f>
        <v>0.94392348740837018</v>
      </c>
      <c r="R34" s="23">
        <f>R30/($Q$30+$R$30+$S$30)</f>
        <v>4.8137968875602177E-2</v>
      </c>
      <c r="S34" s="23">
        <f>S30/($Q$30+$R$30+$S$30)</f>
        <v>7.9385437160275733E-3</v>
      </c>
      <c r="T34" s="6">
        <f>T30/($T$30+$U$30+$V$30)</f>
        <v>2.2904235086776085E-2</v>
      </c>
      <c r="U34" s="6">
        <f>U30/($T$30+$U$30+$V$30)</f>
        <v>2.4929927594700085E-2</v>
      </c>
      <c r="V34" s="6">
        <f>V30/($T$30+$U$30+$V$30)</f>
        <v>0.95216583731852389</v>
      </c>
    </row>
    <row r="35" spans="1:22" x14ac:dyDescent="0.15">
      <c r="A35" s="24" t="s">
        <v>47</v>
      </c>
      <c r="B35" s="27">
        <v>7.2047532329289787E-2</v>
      </c>
      <c r="C35" s="19" t="s">
        <v>49</v>
      </c>
      <c r="D35" s="20">
        <f>B33*E22+B34*H22-B30*E20-B24</f>
        <v>-7.7232645980984671E-4</v>
      </c>
      <c r="E35" s="19"/>
      <c r="F35" s="19"/>
      <c r="G35" s="19"/>
      <c r="H35" s="19"/>
      <c r="P35" s="1">
        <v>3</v>
      </c>
      <c r="Q35" s="6">
        <f>Q31/($Q$31+$R$31+$S$31)</f>
        <v>0.98805117462138525</v>
      </c>
      <c r="R35" s="23">
        <f>R31/($Q$31+$R$31+$S$31)</f>
        <v>5.4724782733563864E-3</v>
      </c>
      <c r="S35" s="23">
        <f>S31/($Q$31+$R$31+$S$31)</f>
        <v>6.4763471052582348E-3</v>
      </c>
      <c r="T35" s="6">
        <f>T31/($T$31+$U$31+$V$31)</f>
        <v>2.1599228196915246E-2</v>
      </c>
      <c r="U35" s="6">
        <f>U31/($T$31+$U$31+$V$31)</f>
        <v>2.8139402545716797E-3</v>
      </c>
      <c r="V35" s="6">
        <f>V31/($T$31+$U$31+$V$31)</f>
        <v>0.97558683154851311</v>
      </c>
    </row>
    <row r="36" spans="1:22" x14ac:dyDescent="0.15">
      <c r="A36" s="19"/>
      <c r="B36" s="19"/>
      <c r="C36" s="19"/>
      <c r="D36" s="20">
        <f>SUMSQ(D27:D35)</f>
        <v>5.7710152808487243E-6</v>
      </c>
      <c r="E36" s="19"/>
      <c r="F36" s="19"/>
      <c r="G36" s="19"/>
      <c r="H36" s="19"/>
    </row>
    <row r="37" spans="1:22" x14ac:dyDescent="0.15">
      <c r="A37" s="19"/>
      <c r="B37" s="19"/>
      <c r="C37" s="19"/>
      <c r="D37" s="19"/>
      <c r="E37" s="19"/>
      <c r="F37" s="19"/>
      <c r="G37" s="19"/>
      <c r="H37" s="19"/>
    </row>
    <row r="38" spans="1:22" x14ac:dyDescent="0.15">
      <c r="A38" s="19"/>
      <c r="B38" s="19"/>
      <c r="C38" s="19"/>
      <c r="D38" s="19"/>
      <c r="E38" s="19"/>
      <c r="F38" s="19"/>
      <c r="G38" s="19"/>
      <c r="H38" s="19"/>
    </row>
    <row r="39" spans="1:22" x14ac:dyDescent="0.15">
      <c r="A39" s="19"/>
      <c r="B39" s="19" t="s">
        <v>53</v>
      </c>
      <c r="C39" s="19">
        <f>B23*B25</f>
        <v>54.630799999999994</v>
      </c>
      <c r="D39" s="19"/>
      <c r="E39" s="19"/>
      <c r="F39" s="19"/>
      <c r="G39" s="19"/>
      <c r="H39" s="19"/>
    </row>
    <row r="40" spans="1:22" x14ac:dyDescent="0.15">
      <c r="A40" s="19"/>
      <c r="B40" s="19" t="s">
        <v>54</v>
      </c>
      <c r="C40" s="19">
        <f>B28*F18</f>
        <v>54.52326938786949</v>
      </c>
      <c r="D40" s="19"/>
      <c r="E40" s="19"/>
      <c r="F40" s="19"/>
      <c r="G40" s="19"/>
      <c r="H40" s="19"/>
    </row>
    <row r="41" spans="1:22" x14ac:dyDescent="0.15">
      <c r="A41" s="19"/>
      <c r="B41" s="19" t="s">
        <v>55</v>
      </c>
      <c r="C41" s="19">
        <f>C40/C39</f>
        <v>0.99803168520082985</v>
      </c>
      <c r="D41" s="19"/>
      <c r="E41" s="19"/>
      <c r="F41" s="19">
        <f>76.3*0.716</f>
        <v>54.630799999999994</v>
      </c>
      <c r="G41" s="19"/>
      <c r="H41" s="19"/>
    </row>
    <row r="42" spans="1:22" x14ac:dyDescent="0.15">
      <c r="A42" s="19"/>
      <c r="B42" s="19"/>
      <c r="C42" s="19"/>
      <c r="D42" s="19"/>
      <c r="E42" s="19"/>
      <c r="F42" s="19">
        <f>76.3*(1-0.716)</f>
        <v>21.6692</v>
      </c>
      <c r="G42" s="19"/>
      <c r="H42" s="19"/>
    </row>
  </sheetData>
  <phoneticPr fontId="2"/>
  <pageMargins left="0.75" right="0.75" top="1" bottom="1" header="0.51200000000000001" footer="0.51200000000000001"/>
  <pageSetup paperSize="9" orientation="portrait" horizontalDpi="4294967293" verticalDpi="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例題21 ベンゼンのスルホラン抽出向流３段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aito</dc:creator>
  <cp:lastModifiedBy>itolab04</cp:lastModifiedBy>
  <dcterms:created xsi:type="dcterms:W3CDTF">2004-08-27T06:48:32Z</dcterms:created>
  <dcterms:modified xsi:type="dcterms:W3CDTF">2018-01-11T07:54:57Z</dcterms:modified>
</cp:coreProperties>
</file>