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04\Dropbox\2017\COCOChemSepで学ぶ化学工学\fsd&amp;xls\"/>
    </mc:Choice>
  </mc:AlternateContent>
  <bookViews>
    <workbookView xWindow="13848" yWindow="432" windowWidth="14268" windowHeight="9456" activeTab="1"/>
  </bookViews>
  <sheets>
    <sheet name="Excel湿度図表" sheetId="1" r:id="rId1"/>
    <sheet name="例題19冷水塔" sheetId="2" r:id="rId2"/>
  </sheets>
  <definedNames>
    <definedName name="solver_adj" localSheetId="0" hidden="1">Excel湿度図表!$B$8,Excel湿度図表!$B$10</definedName>
    <definedName name="solver_adj" localSheetId="1" hidden="1">例題19冷水塔!$E$2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2147483647</definedName>
    <definedName name="solver_lin" localSheetId="0" hidden="1">2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Excel湿度図表!$B$14</definedName>
    <definedName name="solver_opt" localSheetId="1" hidden="1">例題19冷水塔!$D$8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1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100</definedName>
    <definedName name="solver_tim" localSheetId="1" hidden="1">2147483647</definedName>
    <definedName name="solver_tol" localSheetId="0" hidden="1">0.05</definedName>
    <definedName name="solver_tol" localSheetId="1" hidden="1">0.01</definedName>
    <definedName name="solver_typ" localSheetId="0" hidden="1">2</definedName>
    <definedName name="solver_typ" localSheetId="1" hidden="1">3</definedName>
    <definedName name="solver_val" localSheetId="0" hidden="1">0.0103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K2" i="2" l="1"/>
  <c r="B1" i="2" l="1"/>
  <c r="B2" i="2"/>
  <c r="S1" i="1" l="1"/>
  <c r="E1" i="2"/>
  <c r="D8" i="2" s="1"/>
  <c r="B13" i="1"/>
  <c r="P59" i="1"/>
  <c r="P56" i="1"/>
  <c r="P58" i="1"/>
  <c r="L46" i="1"/>
  <c r="P54" i="1"/>
  <c r="L2" i="2" l="1"/>
  <c r="P52" i="1"/>
  <c r="P53" i="1" s="1"/>
  <c r="L55" i="1" l="1"/>
  <c r="L48" i="1"/>
  <c r="K55" i="1"/>
  <c r="K57" i="1" s="1"/>
  <c r="K48" i="1"/>
  <c r="K50" i="1" s="1"/>
  <c r="L50" i="1" l="1"/>
  <c r="L57" i="1"/>
  <c r="N57" i="1" s="1"/>
  <c r="B3" i="1"/>
  <c r="B5" i="1" s="1"/>
  <c r="B12" i="1"/>
  <c r="B14" i="1"/>
</calcChain>
</file>

<file path=xl/comments1.xml><?xml version="1.0" encoding="utf-8"?>
<comments xmlns="http://schemas.openxmlformats.org/spreadsheetml/2006/main">
  <authors>
    <author>itolab04</author>
    <author>itolab200</author>
  </authors>
  <commentList>
    <comment ref="E1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=18/29/(101.3/(0.001*EXP(23.1964-3816.44/(-46.13+(E2+273.15))))-1)
</t>
        </r>
      </text>
    </comment>
    <comment ref="D8" authorId="1" shapeId="0">
      <text>
        <r>
          <rPr>
            <sz val="10"/>
            <color indexed="81"/>
            <rFont val="MS P ゴシック"/>
            <family val="3"/>
            <charset val="128"/>
          </rPr>
          <t>=(B7*B3*(B8-E2))+(B4*B2*(B6-E2))-(B4*(E1-B5)*B1)</t>
        </r>
      </text>
    </comment>
  </commentList>
</comments>
</file>

<file path=xl/sharedStrings.xml><?xml version="1.0" encoding="utf-8"?>
<sst xmlns="http://schemas.openxmlformats.org/spreadsheetml/2006/main" count="84" uniqueCount="65">
  <si>
    <t>【温度と湿度】</t>
    <rPh sb="1" eb="3">
      <t>オンド</t>
    </rPh>
    <rPh sb="4" eb="6">
      <t>シツド</t>
    </rPh>
    <phoneticPr fontId="1"/>
  </si>
  <si>
    <t>【断熱冷却線】</t>
    <rPh sb="1" eb="3">
      <t>ダンネツ</t>
    </rPh>
    <rPh sb="3" eb="5">
      <t>レイキャク</t>
    </rPh>
    <rPh sb="5" eb="6">
      <t>セン</t>
    </rPh>
    <phoneticPr fontId="1"/>
  </si>
  <si>
    <t>Hs</t>
    <phoneticPr fontId="1"/>
  </si>
  <si>
    <t>kPa</t>
    <phoneticPr fontId="1"/>
  </si>
  <si>
    <t>%RH</t>
    <phoneticPr fontId="1"/>
  </si>
  <si>
    <t>kg/kg</t>
    <phoneticPr fontId="1"/>
  </si>
  <si>
    <t>断熱冷却線</t>
    <rPh sb="0" eb="2">
      <t>ダンネツ</t>
    </rPh>
    <rPh sb="2" eb="4">
      <t>レイキャク</t>
    </rPh>
    <rPh sb="4" eb="5">
      <t>セン</t>
    </rPh>
    <phoneticPr fontId="1"/>
  </si>
  <si>
    <t>飽和湿度線</t>
    <rPh sb="0" eb="2">
      <t>ホウワ</t>
    </rPh>
    <rPh sb="2" eb="4">
      <t>シツド</t>
    </rPh>
    <rPh sb="4" eb="5">
      <t>セン</t>
    </rPh>
    <phoneticPr fontId="1"/>
  </si>
  <si>
    <r>
      <t>T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=</t>
    </r>
    <phoneticPr fontId="1"/>
  </si>
  <si>
    <r>
      <t xml:space="preserve">T </t>
    </r>
    <r>
      <rPr>
        <sz val="11"/>
        <rFont val="ＭＳ Ｐゴシック"/>
        <family val="3"/>
        <charset val="128"/>
      </rPr>
      <t>=</t>
    </r>
    <phoneticPr fontId="1"/>
  </si>
  <si>
    <r>
      <t>p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 xml:space="preserve"> =</t>
    </r>
    <phoneticPr fontId="1"/>
  </si>
  <si>
    <r>
      <t>φ</t>
    </r>
    <r>
      <rPr>
        <sz val="11"/>
        <rFont val="ＭＳ Ｐゴシック"/>
        <family val="3"/>
        <charset val="128"/>
      </rPr>
      <t xml:space="preserve"> =</t>
    </r>
    <phoneticPr fontId="1"/>
  </si>
  <si>
    <r>
      <t>H</t>
    </r>
    <r>
      <rPr>
        <sz val="11"/>
        <rFont val="ＭＳ Ｐゴシック"/>
        <family val="3"/>
        <charset val="128"/>
      </rPr>
      <t xml:space="preserve"> =</t>
    </r>
    <phoneticPr fontId="1"/>
  </si>
  <si>
    <r>
      <t xml:space="preserve">H </t>
    </r>
    <r>
      <rPr>
        <sz val="11"/>
        <rFont val="ＭＳ Ｐゴシック"/>
        <family val="3"/>
        <charset val="128"/>
      </rPr>
      <t>=</t>
    </r>
    <phoneticPr fontId="1"/>
  </si>
  <si>
    <r>
      <t>T</t>
    </r>
    <r>
      <rPr>
        <sz val="11"/>
        <rFont val="ＭＳ Ｐゴシック"/>
        <family val="3"/>
        <charset val="128"/>
      </rPr>
      <t>=</t>
    </r>
    <phoneticPr fontId="1"/>
  </si>
  <si>
    <r>
      <t>H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=</t>
    </r>
    <phoneticPr fontId="1"/>
  </si>
  <si>
    <t>エンタルピ収支</t>
    <rPh sb="5" eb="7">
      <t>シュウシ</t>
    </rPh>
    <phoneticPr fontId="1"/>
  </si>
  <si>
    <t>入り</t>
    <rPh sb="0" eb="1">
      <t>イ</t>
    </rPh>
    <phoneticPr fontId="1"/>
  </si>
  <si>
    <t>空気</t>
    <rPh sb="0" eb="2">
      <t>クウキ</t>
    </rPh>
    <phoneticPr fontId="1"/>
  </si>
  <si>
    <t>水</t>
    <rPh sb="0" eb="1">
      <t>ミズ</t>
    </rPh>
    <phoneticPr fontId="1"/>
  </si>
  <si>
    <t>℃</t>
    <phoneticPr fontId="1"/>
  </si>
  <si>
    <t>kg/s</t>
    <phoneticPr fontId="1"/>
  </si>
  <si>
    <t>kg/mol</t>
    <phoneticPr fontId="1"/>
  </si>
  <si>
    <t>mol/s</t>
    <phoneticPr fontId="1"/>
  </si>
  <si>
    <t>J/mol</t>
    <phoneticPr fontId="1"/>
  </si>
  <si>
    <t>J/s</t>
    <phoneticPr fontId="1"/>
  </si>
  <si>
    <t>出</t>
    <rPh sb="0" eb="1">
      <t>デ</t>
    </rPh>
    <phoneticPr fontId="1"/>
  </si>
  <si>
    <t>kg/kg</t>
    <phoneticPr fontId="1"/>
  </si>
  <si>
    <t>蒸発量</t>
    <rPh sb="0" eb="2">
      <t>ジョウハツ</t>
    </rPh>
    <rPh sb="2" eb="3">
      <t>リョウ</t>
    </rPh>
    <phoneticPr fontId="1"/>
  </si>
  <si>
    <t>mol/s</t>
    <phoneticPr fontId="1"/>
  </si>
  <si>
    <t>蒸発熱</t>
    <rPh sb="0" eb="2">
      <t>ジョウハツ</t>
    </rPh>
    <rPh sb="2" eb="3">
      <t>ネツ</t>
    </rPh>
    <phoneticPr fontId="1"/>
  </si>
  <si>
    <t>J/mol K</t>
    <phoneticPr fontId="1"/>
  </si>
  <si>
    <t>水の顕熱変化</t>
    <rPh sb="0" eb="1">
      <t>ミズ</t>
    </rPh>
    <rPh sb="2" eb="4">
      <t>ケンネツ</t>
    </rPh>
    <rPh sb="4" eb="6">
      <t>ヘンカ</t>
    </rPh>
    <phoneticPr fontId="1"/>
  </si>
  <si>
    <t>空気の顕熱変化</t>
    <rPh sb="0" eb="2">
      <t>クウキ</t>
    </rPh>
    <rPh sb="3" eb="5">
      <t>ケンネツ</t>
    </rPh>
    <rPh sb="5" eb="7">
      <t>ヘンカ</t>
    </rPh>
    <phoneticPr fontId="1"/>
  </si>
  <si>
    <t>Cp水</t>
    <rPh sb="2" eb="3">
      <t>ミズ</t>
    </rPh>
    <phoneticPr fontId="1"/>
  </si>
  <si>
    <t>Cp空気</t>
    <rPh sb="2" eb="4">
      <t>クウキ</t>
    </rPh>
    <phoneticPr fontId="1"/>
  </si>
  <si>
    <t>1 kg/s</t>
    <phoneticPr fontId="1"/>
  </si>
  <si>
    <t>水蒸気</t>
    <rPh sb="0" eb="3">
      <t>スイジョウキ</t>
    </rPh>
    <phoneticPr fontId="1"/>
  </si>
  <si>
    <t>0.0095kg/s</t>
    <phoneticPr fontId="1"/>
  </si>
  <si>
    <t>1 kg/s</t>
    <phoneticPr fontId="1"/>
  </si>
  <si>
    <t>J/s</t>
    <phoneticPr fontId="1"/>
  </si>
  <si>
    <t>蒸発による熱消費</t>
    <rPh sb="0" eb="2">
      <t>ジョウハツ</t>
    </rPh>
    <rPh sb="5" eb="6">
      <t>ネツ</t>
    </rPh>
    <rPh sb="6" eb="8">
      <t>ショウヒ</t>
    </rPh>
    <phoneticPr fontId="1"/>
  </si>
  <si>
    <t>空気加熱による熱消費</t>
    <rPh sb="0" eb="2">
      <t>クウキ</t>
    </rPh>
    <rPh sb="2" eb="4">
      <t>カネツ</t>
    </rPh>
    <rPh sb="7" eb="8">
      <t>ネツ</t>
    </rPh>
    <rPh sb="8" eb="10">
      <t>ショウヒ</t>
    </rPh>
    <phoneticPr fontId="1"/>
  </si>
  <si>
    <t>水温低下による熱放出</t>
    <rPh sb="0" eb="2">
      <t>スイオン</t>
    </rPh>
    <rPh sb="2" eb="4">
      <t>テイカ</t>
    </rPh>
    <rPh sb="7" eb="8">
      <t>ネツ</t>
    </rPh>
    <rPh sb="8" eb="10">
      <t>ホウシュツ</t>
    </rPh>
    <phoneticPr fontId="1"/>
  </si>
  <si>
    <t>ほぼ熱収支取れてる</t>
    <rPh sb="2" eb="5">
      <t>ネツシュウシ</t>
    </rPh>
    <rPh sb="5" eb="6">
      <t>ト</t>
    </rPh>
    <phoneticPr fontId="1"/>
  </si>
  <si>
    <t>蒸発潜熱　lw</t>
    <rPh sb="0" eb="2">
      <t>ジョウハツ</t>
    </rPh>
    <rPh sb="2" eb="4">
      <t>センネツ</t>
    </rPh>
    <phoneticPr fontId="1"/>
  </si>
  <si>
    <t>kJ/kg-Water</t>
    <phoneticPr fontId="1"/>
  </si>
  <si>
    <t>空気熱容量Cpair</t>
    <rPh sb="0" eb="2">
      <t>クウキ</t>
    </rPh>
    <rPh sb="2" eb="5">
      <t>ネツヨウリョウ</t>
    </rPh>
    <phoneticPr fontId="1"/>
  </si>
  <si>
    <t>kJ/K kg</t>
    <phoneticPr fontId="1"/>
  </si>
  <si>
    <t>水熱容量Cpwater</t>
    <rPh sb="0" eb="1">
      <t>ミズ</t>
    </rPh>
    <rPh sb="1" eb="4">
      <t>ネツヨウリョウ</t>
    </rPh>
    <phoneticPr fontId="1"/>
  </si>
  <si>
    <t>kJ/kg K</t>
    <phoneticPr fontId="1"/>
  </si>
  <si>
    <t>kg/s</t>
    <phoneticPr fontId="1"/>
  </si>
  <si>
    <t>湿度 Hin</t>
    <rPh sb="0" eb="2">
      <t>シツド</t>
    </rPh>
    <phoneticPr fontId="1"/>
  </si>
  <si>
    <t>kg/kg</t>
    <phoneticPr fontId="1"/>
  </si>
  <si>
    <t>Hs</t>
    <phoneticPr fontId="1"/>
  </si>
  <si>
    <t>Ts</t>
    <phoneticPr fontId="1"/>
  </si>
  <si>
    <t>kg/kg</t>
    <phoneticPr fontId="1"/>
  </si>
  <si>
    <t>℃</t>
    <phoneticPr fontId="1"/>
  </si>
  <si>
    <t>Ts</t>
    <phoneticPr fontId="1"/>
  </si>
  <si>
    <t>温度Tw</t>
    <rPh sb="0" eb="2">
      <t>オンド</t>
    </rPh>
    <phoneticPr fontId="1"/>
  </si>
  <si>
    <t>空気温 Tair</t>
    <rPh sb="0" eb="2">
      <t>クウキ</t>
    </rPh>
    <rPh sb="2" eb="3">
      <t>オン</t>
    </rPh>
    <phoneticPr fontId="1"/>
  </si>
  <si>
    <t>°C</t>
  </si>
  <si>
    <t>dry air 流量G</t>
    <rPh sb="8" eb="10">
      <t>リュウリョウ</t>
    </rPh>
    <phoneticPr fontId="1"/>
  </si>
  <si>
    <t>温水流量L</t>
    <rPh sb="0" eb="2">
      <t>オンスイ</t>
    </rPh>
    <rPh sb="2" eb="4">
      <t>リュウリョウ</t>
    </rPh>
    <phoneticPr fontId="1"/>
  </si>
  <si>
    <t>°C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</si>
</sst>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00_ "/>
    <numFmt numFmtId="178" formatCode="0.0000_ "/>
    <numFmt numFmtId="179" formatCode="0.0_ "/>
    <numFmt numFmtId="180" formatCode="0.00000_ "/>
    <numFmt numFmtId="181" formatCode="0.E+00"/>
  </numFmts>
  <fonts count="7"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vertAlign val="subscript"/>
      <sz val="11"/>
      <name val="ＭＳ Ｐゴシック"/>
      <family val="3"/>
      <charset val="128"/>
    </font>
    <font>
      <sz val="11"/>
      <name val="Arial"/>
      <family val="2"/>
    </font>
    <font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178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180" fontId="2" fillId="0" borderId="3" xfId="0" applyNumberFormat="1" applyFont="1" applyBorder="1">
      <alignment vertical="center"/>
    </xf>
    <xf numFmtId="0" fontId="5" fillId="0" borderId="0" xfId="0" applyFont="1">
      <alignment vertical="center"/>
    </xf>
    <xf numFmtId="181" fontId="2" fillId="0" borderId="0" xfId="0" applyNumberFormat="1" applyFo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1818436988228"/>
          <c:y val="4.9052933775264547E-2"/>
          <c:w val="0.78606952143846176"/>
          <c:h val="0.7713999366909400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Excel湿度図表!$J$2:$J$14</c:f>
              <c:numCache>
                <c:formatCode>General</c:formatCode>
                <c:ptCount val="13"/>
                <c:pt idx="0">
                  <c:v>10</c:v>
                </c:pt>
                <c:pt idx="1">
                  <c:v>12.5</c:v>
                </c:pt>
                <c:pt idx="2">
                  <c:v>15</c:v>
                </c:pt>
                <c:pt idx="3">
                  <c:v>17.5</c:v>
                </c:pt>
                <c:pt idx="4">
                  <c:v>20</c:v>
                </c:pt>
                <c:pt idx="5">
                  <c:v>22.5</c:v>
                </c:pt>
                <c:pt idx="6">
                  <c:v>25</c:v>
                </c:pt>
                <c:pt idx="7">
                  <c:v>27.5</c:v>
                </c:pt>
                <c:pt idx="8">
                  <c:v>30</c:v>
                </c:pt>
                <c:pt idx="9">
                  <c:v>32.5</c:v>
                </c:pt>
                <c:pt idx="10">
                  <c:v>35</c:v>
                </c:pt>
                <c:pt idx="11">
                  <c:v>37.5</c:v>
                </c:pt>
                <c:pt idx="12">
                  <c:v>40</c:v>
                </c:pt>
              </c:numCache>
            </c:numRef>
          </c:xVal>
          <c:yVal>
            <c:numRef>
              <c:f>Excel湿度図表!$K$2:$K$14</c:f>
              <c:numCache>
                <c:formatCode>General</c:formatCode>
                <c:ptCount val="13"/>
                <c:pt idx="0">
                  <c:v>7.4799999999999997E-3</c:v>
                </c:pt>
                <c:pt idx="1">
                  <c:v>8.8599999999999998E-3</c:v>
                </c:pt>
                <c:pt idx="2">
                  <c:v>1.048E-2</c:v>
                </c:pt>
                <c:pt idx="3">
                  <c:v>1.234E-2</c:v>
                </c:pt>
                <c:pt idx="4">
                  <c:v>1.451E-2</c:v>
                </c:pt>
                <c:pt idx="5">
                  <c:v>1.7000000000000001E-2</c:v>
                </c:pt>
                <c:pt idx="6">
                  <c:v>1.9879999999999998E-2</c:v>
                </c:pt>
                <c:pt idx="7">
                  <c:v>2.3179999999999999E-2</c:v>
                </c:pt>
                <c:pt idx="8">
                  <c:v>2.6980000000000001E-2</c:v>
                </c:pt>
                <c:pt idx="9">
                  <c:v>3.134E-2</c:v>
                </c:pt>
                <c:pt idx="10">
                  <c:v>3.6339999999999997E-2</c:v>
                </c:pt>
                <c:pt idx="11">
                  <c:v>4.206E-2</c:v>
                </c:pt>
                <c:pt idx="12">
                  <c:v>4.8619999999999997E-2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D0-44D2-8C34-32ECACB58583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Excel湿度図表!$H$19:$H$20</c:f>
              <c:numCache>
                <c:formatCode>General</c:formatCode>
                <c:ptCount val="2"/>
                <c:pt idx="0">
                  <c:v>40</c:v>
                </c:pt>
                <c:pt idx="1">
                  <c:v>22</c:v>
                </c:pt>
              </c:numCache>
            </c:numRef>
          </c:xVal>
          <c:yVal>
            <c:numRef>
              <c:f>Excel湿度図表!$I$19:$I$20</c:f>
              <c:numCache>
                <c:formatCode>General</c:formatCode>
                <c:ptCount val="2"/>
                <c:pt idx="0">
                  <c:v>8.8999999999999999E-3</c:v>
                </c:pt>
                <c:pt idx="1">
                  <c:v>1.6500000000000001E-2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D0-44D2-8C34-32ECACB58583}"/>
            </c:ext>
          </c:extLst>
        </c:ser>
        <c:ser>
          <c:idx val="2"/>
          <c:order val="2"/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Excel湿度図表!$B$9</c:f>
              <c:numCache>
                <c:formatCode>0.00_ </c:formatCode>
                <c:ptCount val="1"/>
                <c:pt idx="0">
                  <c:v>27</c:v>
                </c:pt>
              </c:numCache>
            </c:numRef>
          </c:xVal>
          <c:yVal>
            <c:numRef>
              <c:f>Excel湿度図表!$B$8</c:f>
              <c:numCache>
                <c:formatCode>0.0000_ </c:formatCode>
                <c:ptCount val="1"/>
                <c:pt idx="0">
                  <c:v>1.436259355038238E-2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D0-44D2-8C34-32ECACB58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968367"/>
        <c:axId val="1"/>
      </c:scatterChart>
      <c:valAx>
        <c:axId val="567968367"/>
        <c:scaling>
          <c:orientation val="minMax"/>
          <c:max val="40"/>
          <c:min val="1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100"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defRPr>
                </a:pPr>
                <a:r>
                  <a:rPr lang="en-US" sz="1100"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T [</a:t>
                </a:r>
                <a:r>
                  <a:rPr lang="en-US" altLang="ja-JP" sz="1100" b="0" i="0" u="none" strike="noStrike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°C</a:t>
                </a:r>
                <a:r>
                  <a:rPr lang="en-US" altLang="ja-JP" sz="1100" b="0" i="0" u="none" strike="noStrike" baseline="0"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 </a:t>
                </a:r>
                <a:r>
                  <a:rPr lang="en-US" sz="1100"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50342864646350216"/>
              <c:y val="0.9155139541872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10"/>
        <c:minorUnit val="5"/>
      </c:valAx>
      <c:valAx>
        <c:axId val="1"/>
        <c:scaling>
          <c:orientation val="minMax"/>
          <c:max val="0.05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sz="1200"/>
                  <a:t>絶対湿度 </a:t>
                </a:r>
                <a:r>
                  <a:rPr lang="en-US" sz="1200"/>
                  <a:t>H [kg/kg]</a:t>
                </a:r>
              </a:p>
            </c:rich>
          </c:tx>
          <c:layout>
            <c:manualLayout>
              <c:xMode val="edge"/>
              <c:yMode val="edge"/>
              <c:x val="5.8034369450099483E-3"/>
              <c:y val="0.22003039286158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67968367"/>
        <c:crosses val="autoZero"/>
        <c:crossBetween val="midCat"/>
        <c:majorUnit val="0.01"/>
        <c:minorUnit val="5.0000000000000001E-3"/>
      </c:valAx>
      <c:spPr>
        <a:noFill/>
        <a:ln w="1905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1818436988228"/>
          <c:y val="0.11305240818183586"/>
          <c:w val="0.78606952143846176"/>
          <c:h val="0.7074006696533020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Excel湿度図表!$J$2:$J$15</c:f>
              <c:numCache>
                <c:formatCode>General</c:formatCode>
                <c:ptCount val="14"/>
                <c:pt idx="0">
                  <c:v>10</c:v>
                </c:pt>
                <c:pt idx="1">
                  <c:v>12.5</c:v>
                </c:pt>
                <c:pt idx="2">
                  <c:v>15</c:v>
                </c:pt>
                <c:pt idx="3">
                  <c:v>17.5</c:v>
                </c:pt>
                <c:pt idx="4">
                  <c:v>20</c:v>
                </c:pt>
                <c:pt idx="5">
                  <c:v>22.5</c:v>
                </c:pt>
                <c:pt idx="6">
                  <c:v>25</c:v>
                </c:pt>
                <c:pt idx="7">
                  <c:v>27.5</c:v>
                </c:pt>
                <c:pt idx="8">
                  <c:v>30</c:v>
                </c:pt>
                <c:pt idx="9">
                  <c:v>32.5</c:v>
                </c:pt>
                <c:pt idx="10">
                  <c:v>35</c:v>
                </c:pt>
                <c:pt idx="11">
                  <c:v>37.5</c:v>
                </c:pt>
                <c:pt idx="12">
                  <c:v>40</c:v>
                </c:pt>
                <c:pt idx="13">
                  <c:v>42.5</c:v>
                </c:pt>
              </c:numCache>
            </c:numRef>
          </c:xVal>
          <c:yVal>
            <c:numRef>
              <c:f>Excel湿度図表!$K$2:$K$15</c:f>
              <c:numCache>
                <c:formatCode>General</c:formatCode>
                <c:ptCount val="14"/>
                <c:pt idx="0">
                  <c:v>7.4799999999999997E-3</c:v>
                </c:pt>
                <c:pt idx="1">
                  <c:v>8.8599999999999998E-3</c:v>
                </c:pt>
                <c:pt idx="2">
                  <c:v>1.048E-2</c:v>
                </c:pt>
                <c:pt idx="3">
                  <c:v>1.234E-2</c:v>
                </c:pt>
                <c:pt idx="4">
                  <c:v>1.451E-2</c:v>
                </c:pt>
                <c:pt idx="5">
                  <c:v>1.7000000000000001E-2</c:v>
                </c:pt>
                <c:pt idx="6">
                  <c:v>1.9879999999999998E-2</c:v>
                </c:pt>
                <c:pt idx="7">
                  <c:v>2.3179999999999999E-2</c:v>
                </c:pt>
                <c:pt idx="8">
                  <c:v>2.6980000000000001E-2</c:v>
                </c:pt>
                <c:pt idx="9">
                  <c:v>3.134E-2</c:v>
                </c:pt>
                <c:pt idx="10">
                  <c:v>3.6339999999999997E-2</c:v>
                </c:pt>
                <c:pt idx="11">
                  <c:v>4.206E-2</c:v>
                </c:pt>
                <c:pt idx="12">
                  <c:v>4.8619999999999997E-2</c:v>
                </c:pt>
                <c:pt idx="13">
                  <c:v>5.6099999999999997E-2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58-43B9-8CA4-665CD5D741B0}"/>
            </c:ext>
          </c:extLst>
        </c:ser>
        <c:ser>
          <c:idx val="1"/>
          <c:order val="1"/>
          <c:spPr>
            <a:ln w="952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例題19冷水塔!$K$1:$K$2</c:f>
              <c:numCache>
                <c:formatCode>General</c:formatCode>
                <c:ptCount val="2"/>
                <c:pt idx="0">
                  <c:v>25</c:v>
                </c:pt>
                <c:pt idx="1">
                  <c:v>33.856490432526719</c:v>
                </c:pt>
              </c:numCache>
            </c:numRef>
          </c:xVal>
          <c:yVal>
            <c:numRef>
              <c:f>例題19冷水塔!$L$1:$L$2</c:f>
              <c:numCache>
                <c:formatCode>General</c:formatCode>
                <c:ptCount val="2"/>
                <c:pt idx="0">
                  <c:v>0.01</c:v>
                </c:pt>
                <c:pt idx="1">
                  <c:v>3.3966335245780903E-2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58-43B9-8CA4-665CD5D741B0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8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例題19冷水塔!$K$4:$K$5</c:f>
              <c:numCache>
                <c:formatCode>General</c:formatCode>
                <c:ptCount val="2"/>
                <c:pt idx="0">
                  <c:v>25</c:v>
                </c:pt>
                <c:pt idx="1">
                  <c:v>33.6</c:v>
                </c:pt>
              </c:numCache>
            </c:numRef>
          </c:xVal>
          <c:yVal>
            <c:numRef>
              <c:f>例題19冷水塔!$L$4:$L$5</c:f>
              <c:numCache>
                <c:formatCode>General</c:formatCode>
                <c:ptCount val="2"/>
                <c:pt idx="0">
                  <c:v>0.01</c:v>
                </c:pt>
                <c:pt idx="1">
                  <c:v>3.4599999999999999E-2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58-43B9-8CA4-665CD5D74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968367"/>
        <c:axId val="1"/>
      </c:scatterChart>
      <c:valAx>
        <c:axId val="567968367"/>
        <c:scaling>
          <c:orientation val="minMax"/>
          <c:max val="5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defRPr>
                </a:pPr>
                <a:r>
                  <a:rPr lang="en-US" sz="1200"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rPr>
                  <a:t>T [°C]</a:t>
                </a:r>
              </a:p>
            </c:rich>
          </c:tx>
          <c:layout>
            <c:manualLayout>
              <c:xMode val="edge"/>
              <c:yMode val="edge"/>
              <c:x val="0.50342864646350216"/>
              <c:y val="0.9155139541872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5"/>
        <c:minorUnit val="1"/>
      </c:valAx>
      <c:valAx>
        <c:axId val="1"/>
        <c:scaling>
          <c:orientation val="minMax"/>
          <c:max val="0.05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sz="1200"/>
                  <a:t>絶対湿度 </a:t>
                </a:r>
                <a:r>
                  <a:rPr lang="en-US" sz="1200"/>
                  <a:t>H [kg/kg]</a:t>
                </a:r>
              </a:p>
            </c:rich>
          </c:tx>
          <c:layout>
            <c:manualLayout>
              <c:xMode val="edge"/>
              <c:yMode val="edge"/>
              <c:x val="5.8034369450099483E-3"/>
              <c:y val="0.22003039286158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67968367"/>
        <c:crosses val="autoZero"/>
        <c:crossBetween val="midCat"/>
        <c:majorUnit val="0.01"/>
        <c:minorUnit val="2.0000000000000005E-3"/>
      </c:valAx>
      <c:spPr>
        <a:noFill/>
        <a:ln w="1905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142792</xdr:rowOff>
    </xdr:from>
    <xdr:to>
      <xdr:col>7</xdr:col>
      <xdr:colOff>119268</xdr:colOff>
      <xdr:row>30</xdr:row>
      <xdr:rowOff>158695</xdr:rowOff>
    </xdr:to>
    <xdr:graphicFrame macro="">
      <xdr:nvGraphicFramePr>
        <xdr:cNvPr id="105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0.86838</cdr:x>
      <cdr:y>0.57046</cdr:y>
    </cdr:from>
    <cdr:to>
      <cdr:x>0.9691</cdr:x>
      <cdr:y>0.65181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18863" y="1573964"/>
          <a:ext cx="419737" cy="224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0.42029</cdr:x>
      <cdr:y>0.42582</cdr:y>
    </cdr:from>
    <cdr:to>
      <cdr:x>0.53511</cdr:x>
      <cdr:y>0.52759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85829" y="1019176"/>
          <a:ext cx="295288" cy="238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0.75161</cdr:x>
      <cdr:y>0.05428</cdr:y>
    </cdr:from>
    <cdr:to>
      <cdr:x>0.9391</cdr:x>
      <cdr:y>0.14407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041930" y="152777"/>
          <a:ext cx="758792" cy="252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飽和湿度</a:t>
          </a:r>
        </a:p>
      </cdr:txBody>
    </cdr:sp>
  </cdr:relSizeAnchor>
  <cdr:relSizeAnchor xmlns:cdr="http://schemas.openxmlformats.org/drawingml/2006/chartDrawing">
    <cdr:from>
      <cdr:x>0.59067</cdr:x>
      <cdr:y>0.14255</cdr:y>
    </cdr:from>
    <cdr:to>
      <cdr:x>0.94719</cdr:x>
      <cdr:y>0.25566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523993" y="352436"/>
          <a:ext cx="914412" cy="266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出口空気</a:t>
          </a:r>
        </a:p>
      </cdr:txBody>
    </cdr:sp>
  </cdr:relSizeAnchor>
  <cdr:relSizeAnchor xmlns:cdr="http://schemas.openxmlformats.org/drawingml/2006/chartDrawing">
    <cdr:from>
      <cdr:x>0.56845</cdr:x>
      <cdr:y>0.60456</cdr:y>
    </cdr:from>
    <cdr:to>
      <cdr:x>0.75734</cdr:x>
      <cdr:y>0.71004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1466849" y="1438278"/>
          <a:ext cx="485778" cy="247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out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250031</xdr:colOff>
      <xdr:row>10</xdr:row>
      <xdr:rowOff>71520</xdr:rowOff>
    </xdr:from>
    <xdr:to>
      <xdr:col>6</xdr:col>
      <xdr:colOff>328613</xdr:colOff>
      <xdr:row>26</xdr:row>
      <xdr:rowOff>81472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42862</xdr:colOff>
      <xdr:row>1</xdr:row>
      <xdr:rowOff>142875</xdr:rowOff>
    </xdr:from>
    <xdr:to>
      <xdr:col>9</xdr:col>
      <xdr:colOff>23683</xdr:colOff>
      <xdr:row>3</xdr:row>
      <xdr:rowOff>163783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95775" y="319088"/>
          <a:ext cx="952371" cy="36857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</xdr:colOff>
      <xdr:row>6</xdr:row>
      <xdr:rowOff>47625</xdr:rowOff>
    </xdr:from>
    <xdr:to>
      <xdr:col>13</xdr:col>
      <xdr:colOff>181927</xdr:colOff>
      <xdr:row>7</xdr:row>
      <xdr:rowOff>108586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081088"/>
          <a:ext cx="3082290" cy="227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0.38325</cdr:x>
      <cdr:y>0.69277</cdr:y>
    </cdr:from>
    <cdr:to>
      <cdr:x>0.59129</cdr:x>
      <cdr:y>0.80089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1961" y="1924616"/>
          <a:ext cx="864161" cy="300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200" baseline="-25000">
              <a:latin typeface="Arial" panose="020B0604020202020204" pitchFamily="34" charset="0"/>
              <a:cs typeface="Arial" panose="020B0604020202020204" pitchFamily="34" charset="0"/>
            </a:rPr>
            <a:t>Air in</a:t>
          </a:r>
          <a:r>
            <a:rPr lang="en-US" altLang="ja-JP" sz="1200">
              <a:latin typeface="Arial" panose="020B0604020202020204" pitchFamily="34" charset="0"/>
              <a:cs typeface="Arial" panose="020B0604020202020204" pitchFamily="34" charset="0"/>
            </a:rPr>
            <a:t>, H</a:t>
          </a:r>
          <a:r>
            <a:rPr lang="en-US" altLang="ja-JP" sz="120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 )</a:t>
          </a:r>
          <a:endParaRPr lang="ja-JP" altLang="en-US" sz="12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0.66443</cdr:x>
      <cdr:y>0.24902</cdr:y>
    </cdr:from>
    <cdr:to>
      <cdr:x>0.80995</cdr:x>
      <cdr:y>0.34015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759912" y="691821"/>
          <a:ext cx="604464" cy="253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10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, H</a:t>
          </a:r>
          <a:r>
            <a:rPr lang="en-US" altLang="ja-JP" sz="110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ja-JP" altLang="en-US" sz="1100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0.15604</cdr:x>
      <cdr:y>0.54701</cdr:y>
    </cdr:from>
    <cdr:to>
      <cdr:x>0.34353</cdr:x>
      <cdr:y>0.6368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48158" y="1519686"/>
          <a:ext cx="778799" cy="24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Arial" panose="020B0604020202020204" pitchFamily="34" charset="0"/>
              <a:cs typeface="Arial" panose="020B0604020202020204" pitchFamily="34" charset="0"/>
            </a:rPr>
            <a:t>飽和湿度線</a:t>
          </a:r>
        </a:p>
      </cdr:txBody>
    </cdr:sp>
  </cdr:relSizeAnchor>
  <cdr:relSizeAnchor xmlns:cdr="http://schemas.openxmlformats.org/drawingml/2006/chartDrawing">
    <cdr:from>
      <cdr:x>0.30088</cdr:x>
      <cdr:y>0.18521</cdr:y>
    </cdr:from>
    <cdr:to>
      <cdr:x>0.59823</cdr:x>
      <cdr:y>0.29972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249791" y="514553"/>
          <a:ext cx="1235138" cy="318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r>
            <a:rPr lang="ja-JP" altLang="en-US" sz="1100">
              <a:latin typeface="Arial" panose="020B0604020202020204" pitchFamily="34" charset="0"/>
              <a:cs typeface="Arial" panose="020B0604020202020204" pitchFamily="34" charset="0"/>
            </a:rPr>
            <a:t>計算</a:t>
          </a:r>
        </a:p>
      </cdr:txBody>
    </cdr:sp>
  </cdr:relSizeAnchor>
  <cdr:relSizeAnchor xmlns:cdr="http://schemas.openxmlformats.org/drawingml/2006/chartDrawing">
    <cdr:from>
      <cdr:x>0.66287</cdr:x>
      <cdr:y>0.4528</cdr:y>
    </cdr:from>
    <cdr:to>
      <cdr:x>0.90015</cdr:x>
      <cdr:y>0.56543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753462" y="1257956"/>
          <a:ext cx="985618" cy="312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Excel</a:t>
          </a:r>
          <a:r>
            <a:rPr lang="ja-JP" altLang="en-US" sz="1100">
              <a:latin typeface="Arial" panose="020B0604020202020204" pitchFamily="34" charset="0"/>
              <a:cs typeface="Arial" panose="020B0604020202020204" pitchFamily="34" charset="0"/>
            </a:rPr>
            <a:t>計算</a:t>
          </a:r>
        </a:p>
      </cdr:txBody>
    </cdr:sp>
  </cdr:relSizeAnchor>
  <cdr:relSizeAnchor xmlns:cdr="http://schemas.openxmlformats.org/drawingml/2006/chartDrawing">
    <cdr:from>
      <cdr:x>0.6343</cdr:x>
      <cdr:y>0.33982</cdr:y>
    </cdr:from>
    <cdr:to>
      <cdr:x>0.69939</cdr:x>
      <cdr:y>0.45768</cdr:y>
    </cdr:to>
    <cdr:cxnSp macro="">
      <cdr:nvCxnSpPr>
        <cdr:cNvPr id="10" name="直線コネクタ 9"/>
        <cdr:cNvCxnSpPr/>
      </cdr:nvCxnSpPr>
      <cdr:spPr>
        <a:xfrm xmlns:a="http://schemas.openxmlformats.org/drawingml/2006/main">
          <a:off x="2702718" y="944083"/>
          <a:ext cx="277366" cy="3274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none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0.5111</cdr:x>
      <cdr:y>0.25793</cdr:y>
    </cdr:from>
    <cdr:to>
      <cdr:x>0.61838</cdr:x>
      <cdr:y>0.31453</cdr:y>
    </cdr:to>
    <cdr:cxnSp macro="">
      <cdr:nvCxnSpPr>
        <cdr:cNvPr id="12" name="直線コネクタ 11"/>
        <cdr:cNvCxnSpPr/>
      </cdr:nvCxnSpPr>
      <cdr:spPr>
        <a:xfrm xmlns:a="http://schemas.openxmlformats.org/drawingml/2006/main">
          <a:off x="2123023" y="716572"/>
          <a:ext cx="445622" cy="1572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  <a:headEnd type="none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0.52817</cdr:x>
      <cdr:y>0.02257</cdr:y>
    </cdr:from>
    <cdr:to>
      <cdr:x>0.63919</cdr:x>
      <cdr:y>0.10625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2193925" y="62706"/>
          <a:ext cx="461168" cy="232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水温</a:t>
          </a:r>
        </a:p>
      </cdr:txBody>
    </cdr:sp>
  </cdr:relSizeAnchor>
  <cdr:relSizeAnchor xmlns:cdr="http://schemas.openxmlformats.org/drawingml/2006/chartDrawing">
    <cdr:from>
      <cdr:x>0.62206</cdr:x>
      <cdr:y>0.06089</cdr:y>
    </cdr:from>
    <cdr:to>
      <cdr:x>0.64339</cdr:x>
      <cdr:y>0.09279</cdr:y>
    </cdr:to>
    <cdr:sp macro="" textlink="">
      <cdr:nvSpPr>
        <cdr:cNvPr id="13" name="楕円 12"/>
        <cdr:cNvSpPr/>
      </cdr:nvSpPr>
      <cdr:spPr>
        <a:xfrm xmlns:a="http://schemas.openxmlformats.org/drawingml/2006/main">
          <a:off x="2583913" y="169169"/>
          <a:ext cx="88605" cy="88604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>
            <a:lumMod val="65000"/>
          </a:schemeClr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0.6326</cdr:x>
      <cdr:y>0.08625</cdr:y>
    </cdr:from>
    <cdr:to>
      <cdr:x>0.63346</cdr:x>
      <cdr:y>0.31411</cdr:y>
    </cdr:to>
    <cdr:cxnSp macro="">
      <cdr:nvCxnSpPr>
        <cdr:cNvPr id="14" name="直線コネクタ 13"/>
        <cdr:cNvCxnSpPr/>
      </cdr:nvCxnSpPr>
      <cdr:spPr>
        <a:xfrm xmlns:a="http://schemas.openxmlformats.org/drawingml/2006/main">
          <a:off x="2627688" y="239611"/>
          <a:ext cx="3593" cy="633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0.94165</cdr:x>
      <cdr:y>0.05875</cdr:y>
    </cdr:from>
    <cdr:to>
      <cdr:x>0.96298</cdr:x>
      <cdr:y>0.09064</cdr:y>
    </cdr:to>
    <cdr:sp macro="" textlink="">
      <cdr:nvSpPr>
        <cdr:cNvPr id="15" name="楕円 14"/>
        <cdr:cNvSpPr/>
      </cdr:nvSpPr>
      <cdr:spPr>
        <a:xfrm xmlns:a="http://schemas.openxmlformats.org/drawingml/2006/main">
          <a:off x="3911461" y="163215"/>
          <a:ext cx="88605" cy="88604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0.63136</cdr:x>
      <cdr:y>0.03114</cdr:y>
    </cdr:from>
    <cdr:to>
      <cdr:x>0.69984</cdr:x>
      <cdr:y>0.12401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2622550" y="86519"/>
          <a:ext cx="284480" cy="258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0.87643</cdr:x>
      <cdr:y>0.02471</cdr:y>
    </cdr:from>
    <cdr:to>
      <cdr:x>0.94492</cdr:x>
      <cdr:y>0.11759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3640534" y="68660"/>
          <a:ext cx="284480" cy="258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0.69114</cdr:x>
      <cdr:y>0.07775</cdr:y>
    </cdr:from>
    <cdr:to>
      <cdr:x>0.8943</cdr:x>
      <cdr:y>0.0784</cdr:y>
    </cdr:to>
    <cdr:cxnSp macro="">
      <cdr:nvCxnSpPr>
        <cdr:cNvPr id="18" name="直線コネクタ 17"/>
        <cdr:cNvCxnSpPr/>
      </cdr:nvCxnSpPr>
      <cdr:spPr>
        <a:xfrm xmlns:a="http://schemas.openxmlformats.org/drawingml/2006/main">
          <a:off x="2870887" y="216005"/>
          <a:ext cx="843863" cy="179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arrow" w="sm" len="sm"/>
          <a:tailEnd type="non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L23" sqref="L23"/>
    </sheetView>
  </sheetViews>
  <sheetFormatPr defaultColWidth="9.28515625" defaultRowHeight="13.2"/>
  <cols>
    <col min="1" max="1" width="14.140625" style="1" customWidth="1"/>
    <col min="2" max="2" width="10" style="1" bestFit="1" customWidth="1"/>
    <col min="3" max="7" width="9.28515625" style="1"/>
    <col min="8" max="10" width="9.42578125" style="1" bestFit="1" customWidth="1"/>
    <col min="11" max="11" width="14.85546875" style="1" customWidth="1"/>
    <col min="12" max="12" width="12.7109375" style="1" customWidth="1"/>
    <col min="13" max="13" width="13.28515625" style="1" customWidth="1"/>
    <col min="14" max="14" width="9.28515625" style="1"/>
    <col min="15" max="15" width="11.42578125" style="1" bestFit="1" customWidth="1"/>
    <col min="16" max="16" width="14.42578125" style="1" bestFit="1" customWidth="1"/>
    <col min="17" max="18" width="9.28515625" style="1"/>
    <col min="19" max="19" width="11" style="1" bestFit="1" customWidth="1"/>
    <col min="20" max="16384" width="9.28515625" style="1"/>
  </cols>
  <sheetData>
    <row r="1" spans="1:20" ht="13.8" thickBot="1">
      <c r="A1" s="1" t="s">
        <v>0</v>
      </c>
      <c r="J1" s="1" t="s">
        <v>58</v>
      </c>
      <c r="K1" s="1" t="s">
        <v>2</v>
      </c>
      <c r="R1" s="10" t="s">
        <v>54</v>
      </c>
      <c r="S1" s="16">
        <f>18/29/(101.3/(0.001*EXP(23.1964-3816.44/(-46.13+(S2+273.15))))-1)</f>
        <v>4.8623040969463648E-2</v>
      </c>
      <c r="T1" s="12" t="s">
        <v>56</v>
      </c>
    </row>
    <row r="2" spans="1:20" ht="14.4" thickBot="1">
      <c r="A2" s="2" t="s">
        <v>9</v>
      </c>
      <c r="B2" s="3">
        <v>42.5</v>
      </c>
      <c r="C2" s="17" t="s">
        <v>61</v>
      </c>
      <c r="J2" s="1">
        <v>10</v>
      </c>
      <c r="K2" s="1">
        <v>7.4799999999999997E-3</v>
      </c>
      <c r="R2" s="13" t="s">
        <v>55</v>
      </c>
      <c r="S2" s="15">
        <v>40</v>
      </c>
      <c r="T2" s="14" t="s">
        <v>57</v>
      </c>
    </row>
    <row r="3" spans="1:20" ht="15.6">
      <c r="A3" s="2" t="s">
        <v>10</v>
      </c>
      <c r="B3" s="4">
        <f>0.001*EXP(23.1964-3816.44/(-46.13+(B2+273.15)))</f>
        <v>8.4023227206180415</v>
      </c>
      <c r="C3" s="1" t="s">
        <v>3</v>
      </c>
      <c r="J3" s="1">
        <v>12.5</v>
      </c>
      <c r="K3" s="1">
        <v>8.8599999999999998E-3</v>
      </c>
    </row>
    <row r="4" spans="1:20" ht="13.8">
      <c r="A4" s="5" t="s">
        <v>11</v>
      </c>
      <c r="B4" s="1">
        <v>100</v>
      </c>
      <c r="C4" s="1" t="s">
        <v>4</v>
      </c>
      <c r="J4" s="1">
        <v>15</v>
      </c>
      <c r="K4" s="1">
        <v>1.048E-2</v>
      </c>
    </row>
    <row r="5" spans="1:20">
      <c r="A5" s="2" t="s">
        <v>12</v>
      </c>
      <c r="B5" s="6">
        <f>(18/29)/((101.3/(B3*B4*0.01))-1)</f>
        <v>5.6139560695617499E-2</v>
      </c>
      <c r="C5" s="1" t="s">
        <v>5</v>
      </c>
      <c r="J5" s="1">
        <v>17.5</v>
      </c>
      <c r="K5" s="1">
        <v>1.234E-2</v>
      </c>
    </row>
    <row r="6" spans="1:20">
      <c r="J6" s="1">
        <v>20</v>
      </c>
      <c r="K6" s="1">
        <v>1.451E-2</v>
      </c>
    </row>
    <row r="7" spans="1:20">
      <c r="A7" s="1" t="s">
        <v>1</v>
      </c>
      <c r="J7" s="1">
        <v>22.5</v>
      </c>
      <c r="K7" s="1">
        <v>1.7000000000000001E-2</v>
      </c>
    </row>
    <row r="8" spans="1:20">
      <c r="A8" s="2" t="s">
        <v>13</v>
      </c>
      <c r="B8" s="6">
        <v>1.436259355038238E-2</v>
      </c>
      <c r="C8" s="1" t="s">
        <v>5</v>
      </c>
      <c r="J8" s="1">
        <v>25</v>
      </c>
      <c r="K8" s="1">
        <v>1.9879999999999998E-2</v>
      </c>
    </row>
    <row r="9" spans="1:20" ht="13.8">
      <c r="A9" s="2" t="s">
        <v>14</v>
      </c>
      <c r="B9" s="3">
        <v>27</v>
      </c>
      <c r="C9" s="17" t="s">
        <v>61</v>
      </c>
      <c r="J9" s="1">
        <v>27.5</v>
      </c>
      <c r="K9" s="1">
        <v>2.3179999999999999E-2</v>
      </c>
    </row>
    <row r="10" spans="1:20" ht="15.6">
      <c r="A10" s="2" t="s">
        <v>15</v>
      </c>
      <c r="B10" s="6">
        <v>1.64733943951644E-2</v>
      </c>
      <c r="C10" s="1" t="s">
        <v>5</v>
      </c>
      <c r="J10" s="1">
        <v>30</v>
      </c>
      <c r="K10" s="1">
        <v>2.6980000000000001E-2</v>
      </c>
    </row>
    <row r="11" spans="1:20" ht="15.6">
      <c r="A11" s="2" t="s">
        <v>8</v>
      </c>
      <c r="B11" s="3">
        <v>22</v>
      </c>
      <c r="C11" s="17" t="s">
        <v>61</v>
      </c>
      <c r="J11" s="1">
        <v>32.5</v>
      </c>
      <c r="K11" s="1">
        <v>3.134E-2</v>
      </c>
    </row>
    <row r="12" spans="1:20">
      <c r="A12" s="1" t="s">
        <v>6</v>
      </c>
      <c r="B12" s="1">
        <f>(2502-2.39*B11)*(B10-B8)-(1.005+1.884*((B8+B10)/2))*(B9-B11)</f>
        <v>3.0200244971467782E-7</v>
      </c>
      <c r="J12" s="1">
        <v>35</v>
      </c>
      <c r="K12" s="1">
        <v>3.6339999999999997E-2</v>
      </c>
    </row>
    <row r="13" spans="1:20">
      <c r="A13" s="1" t="s">
        <v>7</v>
      </c>
      <c r="B13" s="1">
        <f>(B10-18/29/(101.3/(0.001*EXP(23.1964-3816.44/(-46.13+(B11+273.15))))-1))*1000</f>
        <v>5.7037964629191862E-8</v>
      </c>
      <c r="J13" s="1">
        <v>37.5</v>
      </c>
      <c r="K13" s="1">
        <v>4.206E-2</v>
      </c>
    </row>
    <row r="14" spans="1:20">
      <c r="A14" s="7"/>
      <c r="B14" s="1">
        <f>SUMSQ(B12:B13)</f>
        <v>9.4458809042707442E-14</v>
      </c>
      <c r="J14" s="1">
        <v>40</v>
      </c>
      <c r="K14" s="1">
        <v>4.8619999999999997E-2</v>
      </c>
    </row>
    <row r="15" spans="1:20">
      <c r="J15" s="1">
        <v>42.5</v>
      </c>
      <c r="K15" s="1">
        <v>5.6099999999999997E-2</v>
      </c>
    </row>
    <row r="19" spans="8:9">
      <c r="H19" s="1">
        <v>40</v>
      </c>
      <c r="I19" s="1">
        <v>8.8999999999999999E-3</v>
      </c>
    </row>
    <row r="20" spans="8:9">
      <c r="H20" s="1">
        <v>22</v>
      </c>
      <c r="I20" s="1">
        <v>1.6500000000000001E-2</v>
      </c>
    </row>
    <row r="42" spans="10:16">
      <c r="K42" s="1" t="s">
        <v>16</v>
      </c>
    </row>
    <row r="43" spans="10:16">
      <c r="K43" s="1" t="s">
        <v>17</v>
      </c>
      <c r="L43" s="1" t="s">
        <v>26</v>
      </c>
    </row>
    <row r="44" spans="10:16">
      <c r="J44" s="1" t="s">
        <v>18</v>
      </c>
      <c r="K44" s="1">
        <v>25</v>
      </c>
      <c r="L44" s="1">
        <v>33.590000000000003</v>
      </c>
      <c r="M44" s="1" t="s">
        <v>20</v>
      </c>
      <c r="P44" s="1">
        <v>32.299999999999997</v>
      </c>
    </row>
    <row r="45" spans="10:16">
      <c r="J45" s="1" t="s">
        <v>36</v>
      </c>
      <c r="K45" s="1">
        <v>1</v>
      </c>
      <c r="L45" s="1">
        <v>1.032</v>
      </c>
      <c r="M45" s="1" t="s">
        <v>21</v>
      </c>
    </row>
    <row r="46" spans="10:16">
      <c r="J46" s="1" t="s">
        <v>37</v>
      </c>
      <c r="K46" s="1">
        <v>0.01</v>
      </c>
      <c r="L46" s="1">
        <f>0.03455/0.997</f>
        <v>3.4653961885656968E-2</v>
      </c>
      <c r="M46" s="1" t="s">
        <v>27</v>
      </c>
      <c r="P46" s="9"/>
    </row>
    <row r="47" spans="10:16">
      <c r="J47" s="1" t="s">
        <v>38</v>
      </c>
      <c r="K47" s="1">
        <v>2.7868E-2</v>
      </c>
      <c r="L47" s="1">
        <v>2.7539999999999999E-2</v>
      </c>
      <c r="M47" s="1" t="s">
        <v>22</v>
      </c>
    </row>
    <row r="48" spans="10:16">
      <c r="K48" s="1">
        <f>K45/K47</f>
        <v>35.88345055260514</v>
      </c>
      <c r="L48" s="1">
        <f>L45/L47</f>
        <v>37.472766884531595</v>
      </c>
      <c r="M48" s="1" t="s">
        <v>23</v>
      </c>
    </row>
    <row r="49" spans="10:18">
      <c r="K49" s="1">
        <v>0</v>
      </c>
      <c r="L49" s="1">
        <v>252</v>
      </c>
      <c r="M49" s="1" t="s">
        <v>24</v>
      </c>
    </row>
    <row r="50" spans="10:18">
      <c r="K50" s="8">
        <f>K48*K49</f>
        <v>0</v>
      </c>
      <c r="L50" s="8">
        <f>L48*L49</f>
        <v>9443.1372549019616</v>
      </c>
      <c r="M50" s="1" t="s">
        <v>25</v>
      </c>
      <c r="O50" s="8"/>
    </row>
    <row r="52" spans="10:18">
      <c r="J52" s="1" t="s">
        <v>19</v>
      </c>
      <c r="K52" s="1">
        <v>50</v>
      </c>
      <c r="L52" s="1">
        <v>33.590000000000003</v>
      </c>
      <c r="M52" s="1" t="s">
        <v>20</v>
      </c>
      <c r="O52" s="1" t="s">
        <v>28</v>
      </c>
      <c r="P52" s="1">
        <f>K53-L53</f>
        <v>2.4599999999999955E-2</v>
      </c>
      <c r="Q52" s="1" t="s">
        <v>21</v>
      </c>
    </row>
    <row r="53" spans="10:18">
      <c r="J53" s="1" t="s">
        <v>39</v>
      </c>
      <c r="K53" s="1">
        <v>1</v>
      </c>
      <c r="L53" s="1">
        <v>0.97540000000000004</v>
      </c>
      <c r="M53" s="1" t="s">
        <v>21</v>
      </c>
      <c r="P53" s="1">
        <f>P52/L54</f>
        <v>1.3666666666666643</v>
      </c>
      <c r="Q53" s="1" t="s">
        <v>29</v>
      </c>
    </row>
    <row r="54" spans="10:18">
      <c r="K54" s="1">
        <v>1.7999999999999999E-2</v>
      </c>
      <c r="L54" s="1">
        <v>1.7999999999999999E-2</v>
      </c>
      <c r="M54" s="1" t="s">
        <v>22</v>
      </c>
      <c r="O54" s="1" t="s">
        <v>30</v>
      </c>
      <c r="P54" s="8">
        <f>P53*K56</f>
        <v>-57535.914999999892</v>
      </c>
      <c r="Q54" s="1" t="s">
        <v>25</v>
      </c>
      <c r="R54" s="1" t="s">
        <v>41</v>
      </c>
    </row>
    <row r="55" spans="10:18">
      <c r="K55" s="1">
        <f>K53/K54</f>
        <v>55.555555555555557</v>
      </c>
      <c r="L55" s="1">
        <f>L53/L54</f>
        <v>54.188888888888897</v>
      </c>
      <c r="M55" s="1" t="s">
        <v>23</v>
      </c>
      <c r="O55" s="1" t="s">
        <v>34</v>
      </c>
      <c r="P55" s="1">
        <v>74.75</v>
      </c>
      <c r="Q55" s="1" t="s">
        <v>31</v>
      </c>
    </row>
    <row r="56" spans="10:18">
      <c r="K56" s="1">
        <v>-42099.45</v>
      </c>
      <c r="L56" s="1">
        <v>-43271</v>
      </c>
      <c r="M56" s="1" t="s">
        <v>24</v>
      </c>
      <c r="O56" s="1" t="s">
        <v>32</v>
      </c>
      <c r="P56" s="8">
        <f>P55*L55*(K52-L52)</f>
        <v>66470.665083333326</v>
      </c>
      <c r="R56" s="1" t="s">
        <v>43</v>
      </c>
    </row>
    <row r="57" spans="10:18">
      <c r="K57" s="1">
        <f>K55*K56</f>
        <v>-2338858.333333333</v>
      </c>
      <c r="L57" s="1">
        <f>L55*L56</f>
        <v>-2344807.4111111113</v>
      </c>
      <c r="M57" s="1" t="s">
        <v>25</v>
      </c>
      <c r="N57" s="1">
        <f>L57-K57</f>
        <v>-5949.0777777782641</v>
      </c>
      <c r="O57" s="1" t="s">
        <v>35</v>
      </c>
      <c r="P57" s="1">
        <v>29.35</v>
      </c>
      <c r="Q57" s="1" t="s">
        <v>31</v>
      </c>
    </row>
    <row r="58" spans="10:18">
      <c r="O58" s="1" t="s">
        <v>33</v>
      </c>
      <c r="P58" s="8">
        <f>-P57*L48*(L44-K44)</f>
        <v>-9447.5028322440139</v>
      </c>
      <c r="Q58" s="1" t="s">
        <v>40</v>
      </c>
      <c r="R58" s="1" t="s">
        <v>42</v>
      </c>
    </row>
    <row r="59" spans="10:18">
      <c r="P59" s="8">
        <f>P54+P56+P58</f>
        <v>-512.75274891057961</v>
      </c>
      <c r="R59" s="1" t="s">
        <v>44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tabSelected="1" zoomScale="136" zoomScaleNormal="136" workbookViewId="0">
      <selection activeCell="H12" sqref="H12"/>
    </sheetView>
  </sheetViews>
  <sheetFormatPr defaultColWidth="9.140625" defaultRowHeight="13.2"/>
  <cols>
    <col min="1" max="1" width="20.140625" style="1" customWidth="1"/>
    <col min="2" max="2" width="9.140625" style="1"/>
    <col min="3" max="3" width="12.7109375" style="1" customWidth="1"/>
    <col min="4" max="4" width="10.42578125" style="1" customWidth="1"/>
    <col min="5" max="16384" width="9.140625" style="1"/>
  </cols>
  <sheetData>
    <row r="1" spans="1:12" ht="13.8" thickBot="1">
      <c r="A1" s="7" t="s">
        <v>45</v>
      </c>
      <c r="B1" s="1">
        <f>2502-2.39*30</f>
        <v>2430.3000000000002</v>
      </c>
      <c r="C1" s="1" t="s">
        <v>46</v>
      </c>
      <c r="D1" s="19" t="s">
        <v>54</v>
      </c>
      <c r="E1" s="11">
        <f>18/29/(101.3/(0.001*EXP(23.1964-3816.44/(-46.13+(E2+273.15))))-1)</f>
        <v>3.3966335245780903E-2</v>
      </c>
      <c r="F1" s="12" t="s">
        <v>56</v>
      </c>
      <c r="K1" s="1">
        <v>25</v>
      </c>
      <c r="L1" s="1">
        <v>0.01</v>
      </c>
    </row>
    <row r="2" spans="1:12" ht="14.4" thickBot="1">
      <c r="A2" s="7" t="s">
        <v>47</v>
      </c>
      <c r="B2" s="3">
        <f>1.005+1.884*0.02</f>
        <v>1.0426799999999998</v>
      </c>
      <c r="C2" s="1" t="s">
        <v>48</v>
      </c>
      <c r="D2" s="20" t="s">
        <v>55</v>
      </c>
      <c r="E2" s="15">
        <v>33.856490432526719</v>
      </c>
      <c r="F2" s="17" t="s">
        <v>61</v>
      </c>
      <c r="K2" s="1">
        <f>E2</f>
        <v>33.856490432526719</v>
      </c>
      <c r="L2" s="1">
        <f>E1</f>
        <v>3.3966335245780903E-2</v>
      </c>
    </row>
    <row r="3" spans="1:12">
      <c r="A3" s="7" t="s">
        <v>49</v>
      </c>
      <c r="B3" s="1">
        <v>4.18</v>
      </c>
      <c r="C3" s="1" t="s">
        <v>50</v>
      </c>
    </row>
    <row r="4" spans="1:12">
      <c r="A4" s="7" t="s">
        <v>62</v>
      </c>
      <c r="B4" s="1">
        <v>1</v>
      </c>
      <c r="C4" s="1" t="s">
        <v>51</v>
      </c>
      <c r="K4" s="1">
        <v>25</v>
      </c>
      <c r="L4" s="1">
        <v>0.01</v>
      </c>
    </row>
    <row r="5" spans="1:12">
      <c r="A5" s="7" t="s">
        <v>52</v>
      </c>
      <c r="B5" s="1">
        <v>0.01</v>
      </c>
      <c r="C5" s="1" t="s">
        <v>53</v>
      </c>
      <c r="K5" s="1">
        <v>33.6</v>
      </c>
      <c r="L5" s="1">
        <v>3.4599999999999999E-2</v>
      </c>
    </row>
    <row r="6" spans="1:12" ht="13.8">
      <c r="A6" s="7" t="s">
        <v>60</v>
      </c>
      <c r="B6" s="1">
        <v>25</v>
      </c>
      <c r="C6" s="17" t="s">
        <v>61</v>
      </c>
    </row>
    <row r="7" spans="1:12">
      <c r="A7" s="7" t="s">
        <v>63</v>
      </c>
      <c r="B7" s="1">
        <v>1</v>
      </c>
      <c r="C7" s="1" t="s">
        <v>51</v>
      </c>
    </row>
    <row r="8" spans="1:12" ht="13.8">
      <c r="A8" s="7" t="s">
        <v>59</v>
      </c>
      <c r="B8" s="1">
        <v>50</v>
      </c>
      <c r="C8" s="17" t="s">
        <v>64</v>
      </c>
      <c r="D8" s="18">
        <f>(B7*B3*(B8-E2))+(B4*B2*(B6-E2))-(B4*(E1-B5)*B1)</f>
        <v>3.0013325158506632E-11</v>
      </c>
    </row>
  </sheetData>
  <phoneticPr fontId="1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Excel湿度図表</vt:lpstr>
      <vt:lpstr>例題19冷水塔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itolab04</cp:lastModifiedBy>
  <dcterms:created xsi:type="dcterms:W3CDTF">2006-05-03T06:04:24Z</dcterms:created>
  <dcterms:modified xsi:type="dcterms:W3CDTF">2018-01-10T23:40:39Z</dcterms:modified>
</cp:coreProperties>
</file>