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tolab04\Dropbox\2017\COCOChemSepで学ぶ化学工学\fsd&amp;xls\"/>
    </mc:Choice>
  </mc:AlternateContent>
  <bookViews>
    <workbookView xWindow="72" yWindow="156" windowWidth="23028" windowHeight="13032" firstSheet="1" activeTab="1"/>
  </bookViews>
  <sheets>
    <sheet name="Cox線図" sheetId="8" r:id="rId1"/>
    <sheet name="例題13 多成分系蒸留(C4-C9炭化水素)" sheetId="10" r:id="rId2"/>
    <sheet name="問題と解答" sheetId="12" r:id="rId3"/>
    <sheet name="炭化水素蒸気" sheetId="9" r:id="rId4"/>
    <sheet name="Gillilandの相関式R" sheetId="11" r:id="rId5"/>
  </sheets>
  <calcPr calcId="162913"/>
</workbook>
</file>

<file path=xl/calcChain.xml><?xml version="1.0" encoding="utf-8"?>
<calcChain xmlns="http://schemas.openxmlformats.org/spreadsheetml/2006/main">
  <c r="C27" i="10" l="1"/>
  <c r="C26" i="10"/>
  <c r="C25" i="10"/>
  <c r="C24" i="10"/>
  <c r="C23" i="10"/>
  <c r="C22" i="10"/>
  <c r="C21" i="10"/>
  <c r="C20" i="10"/>
  <c r="C19" i="10"/>
  <c r="B27" i="10"/>
  <c r="B26" i="10"/>
  <c r="B25" i="10"/>
  <c r="B24" i="10"/>
  <c r="B23" i="10"/>
  <c r="B22" i="10"/>
  <c r="B21" i="10"/>
  <c r="B20" i="10"/>
  <c r="B19" i="10"/>
  <c r="B3" i="11" l="1"/>
  <c r="B6" i="11"/>
  <c r="B4" i="11"/>
  <c r="B18" i="11"/>
  <c r="B9" i="11"/>
  <c r="B10" i="11"/>
  <c r="B11" i="11"/>
  <c r="B12" i="11"/>
  <c r="B13" i="11"/>
  <c r="B14" i="11"/>
  <c r="B15" i="11"/>
  <c r="B16" i="11"/>
  <c r="B17" i="11"/>
  <c r="B7" i="11"/>
  <c r="B8" i="11"/>
  <c r="B5" i="11"/>
  <c r="B2" i="11"/>
  <c r="E15" i="10"/>
  <c r="D15" i="10"/>
  <c r="E4" i="10"/>
  <c r="F4" i="10"/>
  <c r="G4" i="10"/>
  <c r="H4" i="10"/>
  <c r="I4" i="10"/>
  <c r="J4" i="10"/>
  <c r="C4" i="10"/>
  <c r="D4" i="10"/>
  <c r="D29" i="10" s="1"/>
  <c r="K6" i="10"/>
  <c r="D7" i="10" s="1"/>
  <c r="J29" i="10" l="1"/>
  <c r="C29" i="10"/>
  <c r="B12" i="10"/>
  <c r="J14" i="10" s="1"/>
  <c r="J16" i="10" s="1"/>
  <c r="J15" i="10" s="1"/>
  <c r="H29" i="10"/>
  <c r="J7" i="10"/>
  <c r="I7" i="10"/>
  <c r="I29" i="10" s="1"/>
  <c r="H7" i="10"/>
  <c r="F7" i="10"/>
  <c r="F29" i="10" s="1"/>
  <c r="E7" i="10"/>
  <c r="E29" i="10" s="1"/>
  <c r="C7" i="10"/>
  <c r="G7" i="10"/>
  <c r="G29" i="10" s="1"/>
  <c r="K29" i="10" l="1"/>
  <c r="G14" i="10"/>
  <c r="G16" i="10" s="1"/>
  <c r="G15" i="10" s="1"/>
  <c r="I14" i="10"/>
  <c r="I16" i="10" s="1"/>
  <c r="I15" i="10" s="1"/>
  <c r="C14" i="10"/>
  <c r="C16" i="10" s="1"/>
  <c r="F14" i="10"/>
  <c r="F16" i="10" s="1"/>
  <c r="F15" i="10" s="1"/>
  <c r="H14" i="10"/>
  <c r="H16" i="10" s="1"/>
  <c r="H15" i="10" s="1"/>
  <c r="W9" i="9"/>
  <c r="S9" i="9"/>
  <c r="K9" i="9"/>
  <c r="M44" i="9"/>
  <c r="O39" i="9"/>
  <c r="O40" i="9"/>
  <c r="O41" i="9"/>
  <c r="O38" i="9"/>
  <c r="O31" i="9"/>
  <c r="O32" i="9"/>
  <c r="O33" i="9"/>
  <c r="O30" i="9"/>
  <c r="N39" i="9"/>
  <c r="N40" i="9"/>
  <c r="N41" i="9"/>
  <c r="N38" i="9"/>
  <c r="O10" i="9"/>
  <c r="O11" i="9"/>
  <c r="O12" i="9"/>
  <c r="O13" i="9"/>
  <c r="O9" i="9"/>
  <c r="I21" i="9"/>
  <c r="M10" i="9"/>
  <c r="M18" i="9"/>
  <c r="M11" i="9"/>
  <c r="M19" i="9"/>
  <c r="M12" i="9"/>
  <c r="M20" i="9"/>
  <c r="M13" i="9"/>
  <c r="M21" i="9"/>
  <c r="M9" i="9"/>
  <c r="M17" i="9"/>
  <c r="M31" i="9"/>
  <c r="M32" i="9"/>
  <c r="M33" i="9"/>
  <c r="M34" i="9"/>
  <c r="M30" i="9"/>
  <c r="G31" i="9"/>
  <c r="G32" i="9"/>
  <c r="G33" i="9"/>
  <c r="G34" i="9"/>
  <c r="G30" i="9"/>
  <c r="I31" i="9"/>
  <c r="I32" i="9"/>
  <c r="I33" i="9"/>
  <c r="I34" i="9"/>
  <c r="I30" i="9"/>
  <c r="G13" i="9"/>
  <c r="G21" i="9"/>
  <c r="AI13" i="9"/>
  <c r="I13" i="9"/>
  <c r="AG13" i="9"/>
  <c r="AE13" i="9"/>
  <c r="AC13" i="9"/>
  <c r="AA13" i="9"/>
  <c r="Q13" i="9"/>
  <c r="Y13" i="9"/>
  <c r="U13" i="9"/>
  <c r="AI12" i="9"/>
  <c r="G12" i="9"/>
  <c r="G20" i="9"/>
  <c r="I12" i="9"/>
  <c r="I20" i="9"/>
  <c r="AG12" i="9"/>
  <c r="AE12" i="9"/>
  <c r="AC12" i="9"/>
  <c r="AA12" i="9"/>
  <c r="Q12" i="9"/>
  <c r="Y12" i="9"/>
  <c r="U12" i="9"/>
  <c r="E11" i="9"/>
  <c r="AI11" i="9"/>
  <c r="G11" i="9"/>
  <c r="G19" i="9"/>
  <c r="I11" i="9"/>
  <c r="I19" i="9"/>
  <c r="AG11" i="9"/>
  <c r="AE11" i="9"/>
  <c r="AC11" i="9"/>
  <c r="AA11" i="9"/>
  <c r="Q11" i="9"/>
  <c r="Y11" i="9"/>
  <c r="U11" i="9"/>
  <c r="E10" i="9"/>
  <c r="AI10" i="9"/>
  <c r="G10" i="9"/>
  <c r="G18" i="9"/>
  <c r="I10" i="9"/>
  <c r="I18" i="9"/>
  <c r="AG10" i="9"/>
  <c r="AE10" i="9"/>
  <c r="AC10" i="9"/>
  <c r="AA10" i="9"/>
  <c r="Q10" i="9"/>
  <c r="Y10" i="9"/>
  <c r="U10" i="9"/>
  <c r="C9" i="9"/>
  <c r="AK9" i="9"/>
  <c r="E9" i="9"/>
  <c r="AI9" i="9"/>
  <c r="G9" i="9"/>
  <c r="G17" i="9"/>
  <c r="I9" i="9"/>
  <c r="I17" i="9"/>
  <c r="AG9" i="9"/>
  <c r="AE9" i="9"/>
  <c r="AC9" i="9"/>
  <c r="AA9" i="9"/>
  <c r="Q9" i="9"/>
  <c r="Y9" i="9"/>
  <c r="U9" i="9"/>
  <c r="AO9" i="8"/>
  <c r="AM9" i="8"/>
  <c r="AJ70" i="8"/>
  <c r="AJ71" i="8"/>
  <c r="AJ69" i="8"/>
  <c r="AH70" i="8"/>
  <c r="AH71" i="8"/>
  <c r="AH72" i="8"/>
  <c r="AH73" i="8"/>
  <c r="AH69" i="8"/>
  <c r="AF70" i="8"/>
  <c r="AF71" i="8"/>
  <c r="AF72" i="8"/>
  <c r="AF69" i="8"/>
  <c r="AD70" i="8"/>
  <c r="AD71" i="8"/>
  <c r="AD72" i="8"/>
  <c r="AD73" i="8"/>
  <c r="AD69" i="8"/>
  <c r="AB70" i="8"/>
  <c r="AB71" i="8"/>
  <c r="AB72" i="8"/>
  <c r="AB73" i="8"/>
  <c r="AB69" i="8"/>
  <c r="Z70" i="8"/>
  <c r="Z71" i="8"/>
  <c r="Z72" i="8"/>
  <c r="Z73" i="8"/>
  <c r="Z69" i="8"/>
  <c r="X70" i="8"/>
  <c r="X71" i="8"/>
  <c r="X72" i="8"/>
  <c r="X73" i="8"/>
  <c r="X69" i="8"/>
  <c r="V70" i="8"/>
  <c r="V71" i="8"/>
  <c r="V72" i="8"/>
  <c r="V73" i="8"/>
  <c r="V69" i="8"/>
  <c r="T70" i="8"/>
  <c r="T71" i="8"/>
  <c r="T72" i="8"/>
  <c r="T73" i="8"/>
  <c r="T69" i="8"/>
  <c r="R70" i="8"/>
  <c r="R71" i="8"/>
  <c r="R72" i="8"/>
  <c r="R73" i="8"/>
  <c r="R69" i="8"/>
  <c r="P70" i="8"/>
  <c r="P71" i="8"/>
  <c r="P72" i="8"/>
  <c r="P73" i="8"/>
  <c r="P69" i="8"/>
  <c r="N70" i="8"/>
  <c r="N71" i="8"/>
  <c r="N72" i="8"/>
  <c r="N73" i="8"/>
  <c r="N69" i="8"/>
  <c r="L70" i="8"/>
  <c r="L71" i="8"/>
  <c r="L72" i="8"/>
  <c r="L73" i="8"/>
  <c r="L69" i="8"/>
  <c r="J70" i="8"/>
  <c r="J71" i="8"/>
  <c r="J72" i="8"/>
  <c r="J73" i="8"/>
  <c r="J69" i="8"/>
  <c r="H70" i="8"/>
  <c r="H71" i="8"/>
  <c r="H72" i="8"/>
  <c r="H73" i="8"/>
  <c r="H69" i="8"/>
  <c r="F73" i="8"/>
  <c r="F72" i="8"/>
  <c r="D70" i="8"/>
  <c r="D71" i="8"/>
  <c r="D69" i="8"/>
  <c r="B70" i="8"/>
  <c r="B71" i="8"/>
  <c r="B72" i="8"/>
  <c r="B73" i="8"/>
  <c r="B69" i="8"/>
  <c r="F23" i="8"/>
  <c r="C23" i="8"/>
  <c r="D23" i="8"/>
  <c r="AK10" i="8"/>
  <c r="AK11" i="8"/>
  <c r="AK9" i="8"/>
  <c r="AI10" i="8"/>
  <c r="AI11" i="8"/>
  <c r="AI12" i="8"/>
  <c r="AI13" i="8"/>
  <c r="AI9" i="8"/>
  <c r="F22" i="8"/>
  <c r="C22" i="8"/>
  <c r="D22" i="8"/>
  <c r="AG10" i="8"/>
  <c r="AG11" i="8"/>
  <c r="AG12" i="8"/>
  <c r="AG9" i="8"/>
  <c r="AE10" i="8"/>
  <c r="AE11" i="8"/>
  <c r="AE12" i="8"/>
  <c r="AE13" i="8"/>
  <c r="AE9" i="8"/>
  <c r="F21" i="8"/>
  <c r="C21" i="8"/>
  <c r="D21" i="8"/>
  <c r="AF18" i="8"/>
  <c r="AC10" i="8"/>
  <c r="AC11" i="8"/>
  <c r="AC12" i="8"/>
  <c r="AC13" i="8"/>
  <c r="AC9" i="8"/>
  <c r="AA10" i="8"/>
  <c r="AA11" i="8"/>
  <c r="AA12" i="8"/>
  <c r="AA13" i="8"/>
  <c r="AA9" i="8"/>
  <c r="Y10" i="8"/>
  <c r="Y11" i="8"/>
  <c r="Y12" i="8"/>
  <c r="Y13" i="8"/>
  <c r="Y9" i="8"/>
  <c r="W10" i="8"/>
  <c r="W11" i="8"/>
  <c r="W12" i="8"/>
  <c r="W13" i="8"/>
  <c r="W9" i="8"/>
  <c r="U10" i="8"/>
  <c r="U11" i="8"/>
  <c r="U12" i="8"/>
  <c r="U13" i="8"/>
  <c r="U9" i="8"/>
  <c r="S10" i="8"/>
  <c r="S11" i="8"/>
  <c r="S12" i="8"/>
  <c r="S13" i="8"/>
  <c r="S9" i="8"/>
  <c r="Q10" i="8"/>
  <c r="Q11" i="8"/>
  <c r="Q12" i="8"/>
  <c r="Q13" i="8"/>
  <c r="Q9" i="8"/>
  <c r="O10" i="8"/>
  <c r="O11" i="8"/>
  <c r="O12" i="8"/>
  <c r="O13" i="8"/>
  <c r="O9" i="8"/>
  <c r="M10" i="8"/>
  <c r="M11" i="8"/>
  <c r="M12" i="8"/>
  <c r="M13" i="8"/>
  <c r="M9" i="8"/>
  <c r="K10" i="8"/>
  <c r="K11" i="8"/>
  <c r="K12" i="8"/>
  <c r="K13" i="8"/>
  <c r="K9" i="8"/>
  <c r="I10" i="8"/>
  <c r="I11" i="8"/>
  <c r="I12" i="8"/>
  <c r="I13" i="8"/>
  <c r="I9" i="8"/>
  <c r="F20" i="8"/>
  <c r="F19" i="8"/>
  <c r="C20" i="8"/>
  <c r="D20" i="8"/>
  <c r="C10" i="8"/>
  <c r="C11" i="8"/>
  <c r="C12" i="8"/>
  <c r="C13" i="8"/>
  <c r="C9" i="8"/>
  <c r="C19" i="8"/>
  <c r="D19" i="8"/>
  <c r="C15" i="10" l="1"/>
  <c r="K16" i="10"/>
  <c r="K15" i="10" l="1"/>
  <c r="C17" i="10"/>
  <c r="C31" i="10" s="1"/>
  <c r="F17" i="10" l="1"/>
  <c r="F31" i="10" s="1"/>
  <c r="K17" i="10"/>
  <c r="D17" i="10"/>
  <c r="D31" i="10" s="1"/>
  <c r="B32" i="10" s="1"/>
  <c r="B34" i="10" s="1"/>
  <c r="B36" i="10" s="1"/>
  <c r="B37" i="10" s="1"/>
  <c r="B38" i="10" s="1"/>
  <c r="I17" i="10"/>
  <c r="I31" i="10" s="1"/>
  <c r="E17" i="10"/>
  <c r="E31" i="10" s="1"/>
  <c r="J17" i="10"/>
  <c r="J31" i="10" s="1"/>
  <c r="H17" i="10"/>
  <c r="H31" i="10" s="1"/>
  <c r="G17" i="10"/>
  <c r="G31" i="10" s="1"/>
</calcChain>
</file>

<file path=xl/sharedStrings.xml><?xml version="1.0" encoding="utf-8"?>
<sst xmlns="http://schemas.openxmlformats.org/spreadsheetml/2006/main" count="276" uniqueCount="124">
  <si>
    <t>p*[kPa]</t>
  </si>
  <si>
    <t>水</t>
    <rPh sb="0" eb="1">
      <t>ミズ</t>
    </rPh>
    <phoneticPr fontId="2"/>
  </si>
  <si>
    <t>横軸-1/(T+227)</t>
    <rPh sb="0" eb="2">
      <t>ヨコジク</t>
    </rPh>
    <phoneticPr fontId="2"/>
  </si>
  <si>
    <t>メタノール</t>
    <phoneticPr fontId="2"/>
  </si>
  <si>
    <t>エタノール</t>
    <phoneticPr fontId="2"/>
  </si>
  <si>
    <t>アンモニア</t>
    <phoneticPr fontId="2"/>
  </si>
  <si>
    <t>トルエン</t>
    <phoneticPr fontId="2"/>
  </si>
  <si>
    <t>ベンゼン</t>
    <phoneticPr fontId="2"/>
  </si>
  <si>
    <t>A</t>
    <phoneticPr fontId="2"/>
  </si>
  <si>
    <t>B</t>
    <phoneticPr fontId="2"/>
  </si>
  <si>
    <t>C</t>
    <phoneticPr fontId="2"/>
  </si>
  <si>
    <t>化工便覧Antoine係数</t>
    <rPh sb="0" eb="2">
      <t>カコウ</t>
    </rPh>
    <rPh sb="2" eb="4">
      <t>ビンラン</t>
    </rPh>
    <rPh sb="11" eb="13">
      <t>ケイスウ</t>
    </rPh>
    <phoneticPr fontId="2"/>
  </si>
  <si>
    <t>ln(p*)=A-B/(T+C) where p*[Pa] T[K]</t>
    <phoneticPr fontId="2"/>
  </si>
  <si>
    <t>A</t>
    <phoneticPr fontId="2"/>
  </si>
  <si>
    <t>B</t>
    <phoneticPr fontId="2"/>
  </si>
  <si>
    <t>C</t>
    <phoneticPr fontId="2"/>
  </si>
  <si>
    <t>温度℃</t>
    <rPh sb="0" eb="2">
      <t>オンド</t>
    </rPh>
    <phoneticPr fontId="2"/>
  </si>
  <si>
    <t>臨界点データ</t>
    <rPh sb="0" eb="3">
      <t>リンカイテン</t>
    </rPh>
    <phoneticPr fontId="2"/>
  </si>
  <si>
    <t>p*[kPa]</t>
    <phoneticPr fontId="2"/>
  </si>
  <si>
    <t>Tc [K]</t>
    <phoneticPr fontId="2"/>
  </si>
  <si>
    <t>Tc[℃]</t>
    <phoneticPr fontId="2"/>
  </si>
  <si>
    <t>pc[MPa]</t>
    <phoneticPr fontId="2"/>
  </si>
  <si>
    <r>
      <t>C</t>
    </r>
    <r>
      <rPr>
        <sz val="11"/>
        <rFont val="ＭＳ Ｐゴシック"/>
        <family val="3"/>
        <charset val="128"/>
      </rPr>
      <t>O2</t>
    </r>
    <phoneticPr fontId="2"/>
  </si>
  <si>
    <t>Cox座標</t>
    <rPh sb="3" eb="5">
      <t>ザヒョウ</t>
    </rPh>
    <phoneticPr fontId="2"/>
  </si>
  <si>
    <r>
      <t>pc[</t>
    </r>
    <r>
      <rPr>
        <sz val="11"/>
        <rFont val="ＭＳ Ｐゴシック"/>
        <family val="3"/>
        <charset val="128"/>
      </rPr>
      <t>k</t>
    </r>
    <r>
      <rPr>
        <sz val="11"/>
        <rFont val="ＭＳ Ｐゴシック"/>
        <family val="3"/>
        <charset val="128"/>
      </rPr>
      <t>Pa]</t>
    </r>
    <phoneticPr fontId="2"/>
  </si>
  <si>
    <t>データ</t>
    <phoneticPr fontId="2"/>
  </si>
  <si>
    <r>
      <t>水銀H</t>
    </r>
    <r>
      <rPr>
        <sz val="11"/>
        <rFont val="ＭＳ Ｐゴシック"/>
        <family val="3"/>
        <charset val="128"/>
      </rPr>
      <t>g</t>
    </r>
    <rPh sb="0" eb="2">
      <t>スイギン</t>
    </rPh>
    <phoneticPr fontId="2"/>
  </si>
  <si>
    <r>
      <t>C</t>
    </r>
    <r>
      <rPr>
        <sz val="11"/>
        <rFont val="ＭＳ Ｐゴシック"/>
        <family val="3"/>
        <charset val="128"/>
      </rPr>
      <t>20H42</t>
    </r>
    <phoneticPr fontId="2"/>
  </si>
  <si>
    <r>
      <t>C</t>
    </r>
    <r>
      <rPr>
        <sz val="11"/>
        <rFont val="ＭＳ Ｐゴシック"/>
        <family val="3"/>
        <charset val="128"/>
      </rPr>
      <t>16H34</t>
    </r>
    <phoneticPr fontId="2"/>
  </si>
  <si>
    <r>
      <t>C</t>
    </r>
    <r>
      <rPr>
        <sz val="11"/>
        <rFont val="ＭＳ Ｐゴシック"/>
        <family val="3"/>
        <charset val="128"/>
      </rPr>
      <t>12H24</t>
    </r>
    <phoneticPr fontId="2"/>
  </si>
  <si>
    <r>
      <t>C</t>
    </r>
    <r>
      <rPr>
        <sz val="11"/>
        <rFont val="ＭＳ Ｐゴシック"/>
        <family val="3"/>
        <charset val="128"/>
      </rPr>
      <t>10H22</t>
    </r>
    <phoneticPr fontId="2"/>
  </si>
  <si>
    <r>
      <t>C</t>
    </r>
    <r>
      <rPr>
        <sz val="11"/>
        <rFont val="ＭＳ Ｐゴシック"/>
        <family val="3"/>
        <charset val="128"/>
      </rPr>
      <t>8H18</t>
    </r>
    <phoneticPr fontId="2"/>
  </si>
  <si>
    <t>トルエン</t>
    <phoneticPr fontId="2"/>
  </si>
  <si>
    <r>
      <t>n</t>
    </r>
    <r>
      <rPr>
        <sz val="11"/>
        <rFont val="ＭＳ Ｐゴシック"/>
        <family val="3"/>
        <charset val="128"/>
      </rPr>
      <t>-ヘキサン</t>
    </r>
    <phoneticPr fontId="2"/>
  </si>
  <si>
    <t>ベンゼン</t>
    <phoneticPr fontId="2"/>
  </si>
  <si>
    <t>エタノール</t>
    <phoneticPr fontId="2"/>
  </si>
  <si>
    <t>メタノール</t>
    <phoneticPr fontId="2"/>
  </si>
  <si>
    <t>エチルエーテル</t>
    <phoneticPr fontId="2"/>
  </si>
  <si>
    <r>
      <t>n</t>
    </r>
    <r>
      <rPr>
        <sz val="11"/>
        <rFont val="ＭＳ Ｐゴシック"/>
        <family val="3"/>
        <charset val="128"/>
      </rPr>
      <t>-ブタン</t>
    </r>
    <phoneticPr fontId="2"/>
  </si>
  <si>
    <t>プロパン</t>
    <phoneticPr fontId="2"/>
  </si>
  <si>
    <t>アンモニア</t>
    <phoneticPr fontId="2"/>
  </si>
  <si>
    <t>エタン</t>
    <phoneticPr fontId="2"/>
  </si>
  <si>
    <t>Cox線図横座標</t>
    <rPh sb="3" eb="5">
      <t>センズ</t>
    </rPh>
    <rPh sb="5" eb="6">
      <t>ヨコ</t>
    </rPh>
    <rPh sb="6" eb="8">
      <t>ザヒョウ</t>
    </rPh>
    <phoneticPr fontId="2"/>
  </si>
  <si>
    <t>℃</t>
    <phoneticPr fontId="2"/>
  </si>
  <si>
    <t>蒸気圧</t>
    <rPh sb="0" eb="3">
      <t>ジョウキアツ</t>
    </rPh>
    <phoneticPr fontId="2"/>
  </si>
  <si>
    <t>温度軸</t>
    <rPh sb="0" eb="2">
      <t>オンド</t>
    </rPh>
    <rPh sb="2" eb="3">
      <t>ジク</t>
    </rPh>
    <phoneticPr fontId="2"/>
  </si>
  <si>
    <t>トリクロロエチレン</t>
    <phoneticPr fontId="2"/>
  </si>
  <si>
    <t>メタン</t>
    <phoneticPr fontId="2"/>
  </si>
  <si>
    <t>C1メタン</t>
    <phoneticPr fontId="2"/>
  </si>
  <si>
    <r>
      <t>C</t>
    </r>
    <r>
      <rPr>
        <sz val="11"/>
        <rFont val="ＭＳ Ｐゴシック"/>
        <family val="3"/>
        <charset val="128"/>
      </rPr>
      <t>2</t>
    </r>
    <r>
      <rPr>
        <sz val="11"/>
        <rFont val="ＭＳ Ｐゴシック"/>
        <family val="3"/>
        <charset val="128"/>
      </rPr>
      <t>エタン</t>
    </r>
    <phoneticPr fontId="2"/>
  </si>
  <si>
    <r>
      <t>C</t>
    </r>
    <r>
      <rPr>
        <sz val="11"/>
        <rFont val="ＭＳ Ｐゴシック"/>
        <family val="3"/>
        <charset val="128"/>
      </rPr>
      <t>3</t>
    </r>
    <r>
      <rPr>
        <sz val="11"/>
        <rFont val="ＭＳ Ｐゴシック"/>
        <family val="3"/>
        <charset val="128"/>
      </rPr>
      <t>プロパン</t>
    </r>
    <phoneticPr fontId="2"/>
  </si>
  <si>
    <r>
      <t>C</t>
    </r>
    <r>
      <rPr>
        <sz val="11"/>
        <rFont val="ＭＳ Ｐゴシック"/>
        <family val="3"/>
        <charset val="128"/>
      </rPr>
      <t>5 n-pentane</t>
    </r>
    <phoneticPr fontId="2"/>
  </si>
  <si>
    <t>C7 n-heptane</t>
    <phoneticPr fontId="2"/>
  </si>
  <si>
    <r>
      <rPr>
        <sz val="11"/>
        <rFont val="ＭＳ Ｐゴシック"/>
        <family val="3"/>
        <charset val="128"/>
      </rPr>
      <t xml:space="preserve">C6 </t>
    </r>
    <r>
      <rPr>
        <sz val="11"/>
        <rFont val="ＭＳ Ｐゴシック"/>
        <family val="3"/>
        <charset val="128"/>
      </rPr>
      <t>n</t>
    </r>
    <r>
      <rPr>
        <sz val="11"/>
        <rFont val="ＭＳ Ｐゴシック"/>
        <family val="3"/>
        <charset val="128"/>
      </rPr>
      <t>-hexane</t>
    </r>
    <phoneticPr fontId="2"/>
  </si>
  <si>
    <t>ω</t>
    <phoneticPr fontId="2"/>
  </si>
  <si>
    <t>Pc[kPa]</t>
    <phoneticPr fontId="2"/>
  </si>
  <si>
    <t>Wilson K-value correlation</t>
    <phoneticPr fontId="2"/>
  </si>
  <si>
    <t>P [kPa]</t>
    <phoneticPr fontId="2"/>
  </si>
  <si>
    <t>C4n-ブタン</t>
    <phoneticPr fontId="2"/>
  </si>
  <si>
    <t>Ki</t>
    <phoneticPr fontId="2"/>
  </si>
  <si>
    <t>C3プロパン</t>
    <phoneticPr fontId="2"/>
  </si>
  <si>
    <t>Tc[K]</t>
    <phoneticPr fontId="2"/>
  </si>
  <si>
    <t>C5 n-pentane</t>
    <phoneticPr fontId="2"/>
  </si>
  <si>
    <t>T, Pの関数　組成に依存しないとする</t>
    <rPh sb="5" eb="7">
      <t>カンスウ</t>
    </rPh>
    <rPh sb="8" eb="10">
      <t>ソセイ</t>
    </rPh>
    <rPh sb="11" eb="13">
      <t>イゾン</t>
    </rPh>
    <phoneticPr fontId="2"/>
  </si>
  <si>
    <t>ラウールの法則によるK</t>
    <rPh sb="5" eb="7">
      <t>ホウソク</t>
    </rPh>
    <phoneticPr fontId="2"/>
  </si>
  <si>
    <t>nC4 ブタン</t>
    <phoneticPr fontId="2"/>
  </si>
  <si>
    <t>αnC4,iC5</t>
    <phoneticPr fontId="2"/>
  </si>
  <si>
    <t>iC5 isopentane</t>
    <phoneticPr fontId="2"/>
  </si>
  <si>
    <t>iC5 isopentane</t>
    <phoneticPr fontId="2"/>
  </si>
  <si>
    <t>KnC4,iC5</t>
    <phoneticPr fontId="2"/>
  </si>
  <si>
    <r>
      <t>i</t>
    </r>
    <r>
      <rPr>
        <sz val="11"/>
        <rFont val="ＭＳ Ｐゴシック"/>
        <family val="3"/>
        <charset val="128"/>
      </rPr>
      <t>C4 isobutane</t>
    </r>
    <phoneticPr fontId="2"/>
  </si>
  <si>
    <r>
      <t>C</t>
    </r>
    <r>
      <rPr>
        <sz val="11"/>
        <rFont val="ＭＳ Ｐゴシック"/>
        <family val="3"/>
        <charset val="128"/>
      </rPr>
      <t>8H18 octane</t>
    </r>
    <phoneticPr fontId="2"/>
  </si>
  <si>
    <r>
      <t>n</t>
    </r>
    <r>
      <rPr>
        <sz val="11"/>
        <rFont val="ＭＳ Ｐゴシック"/>
        <family val="3"/>
        <charset val="128"/>
      </rPr>
      <t>C9</t>
    </r>
    <phoneticPr fontId="2"/>
  </si>
  <si>
    <t>iC4 イソブタン</t>
    <phoneticPr fontId="2"/>
  </si>
  <si>
    <t>iC5 イソペンタン</t>
    <phoneticPr fontId="2"/>
  </si>
  <si>
    <t>nC5 ペンタン</t>
    <phoneticPr fontId="2"/>
  </si>
  <si>
    <t>C6 ヘキサン</t>
    <phoneticPr fontId="2"/>
  </si>
  <si>
    <t>C7 ヘプタン</t>
    <phoneticPr fontId="2"/>
  </si>
  <si>
    <t>C8 オクタン</t>
    <phoneticPr fontId="2"/>
  </si>
  <si>
    <t>C9 ノナン</t>
    <phoneticPr fontId="2"/>
  </si>
  <si>
    <t>留出液 di</t>
    <rPh sb="0" eb="2">
      <t>リュウシュツ</t>
    </rPh>
    <rPh sb="2" eb="3">
      <t>エキ</t>
    </rPh>
    <phoneticPr fontId="2"/>
  </si>
  <si>
    <t>缶出液 bi</t>
    <rPh sb="0" eb="1">
      <t>カン</t>
    </rPh>
    <rPh sb="1" eb="2">
      <t>シュツ</t>
    </rPh>
    <rPh sb="2" eb="3">
      <t>エキ</t>
    </rPh>
    <phoneticPr fontId="2"/>
  </si>
  <si>
    <t>成分</t>
    <rPh sb="0" eb="2">
      <t>セイブン</t>
    </rPh>
    <phoneticPr fontId="2"/>
  </si>
  <si>
    <t>合計</t>
    <rPh sb="0" eb="2">
      <t>ゴウケイ</t>
    </rPh>
    <phoneticPr fontId="2"/>
  </si>
  <si>
    <t>zi</t>
    <phoneticPr fontId="2"/>
  </si>
  <si>
    <t>LK</t>
    <phoneticPr fontId="2"/>
  </si>
  <si>
    <t>HK</t>
    <phoneticPr fontId="2"/>
  </si>
  <si>
    <t>Nmin</t>
    <phoneticPr fontId="2"/>
  </si>
  <si>
    <t>(αi,HK)^Nmin</t>
    <phoneticPr fontId="2"/>
  </si>
  <si>
    <t>q</t>
    <phoneticPr fontId="2"/>
  </si>
  <si>
    <t>αi,HK zi/(αi,HK-λk)</t>
    <phoneticPr fontId="2"/>
  </si>
  <si>
    <t>留出液組成xD,i</t>
    <rPh sb="0" eb="2">
      <t>リュウシュツ</t>
    </rPh>
    <rPh sb="2" eb="3">
      <t>エキ</t>
    </rPh>
    <rPh sb="3" eb="5">
      <t>ソセイ</t>
    </rPh>
    <phoneticPr fontId="2"/>
  </si>
  <si>
    <t>αi,HK xDi/(αi,HK-λk)</t>
    <phoneticPr fontId="2"/>
  </si>
  <si>
    <t>Rmin</t>
    <phoneticPr fontId="2"/>
  </si>
  <si>
    <t>P* 蒸気圧(110℃)[kPa]</t>
    <rPh sb="3" eb="6">
      <t>ジョウキアツ</t>
    </rPh>
    <phoneticPr fontId="2"/>
  </si>
  <si>
    <t>供給流量 fi [kmol/h]</t>
    <rPh sb="0" eb="2">
      <t>キョウキュウ</t>
    </rPh>
    <rPh sb="2" eb="4">
      <t>リュウリョウ</t>
    </rPh>
    <phoneticPr fontId="2"/>
  </si>
  <si>
    <t>（設定）留出di [kmol/h]</t>
    <rPh sb="1" eb="3">
      <t>セッテイ</t>
    </rPh>
    <rPh sb="4" eb="6">
      <t>リュウシュツ</t>
    </rPh>
    <phoneticPr fontId="2"/>
  </si>
  <si>
    <t>缶出bi [kmol/h]</t>
    <rPh sb="0" eb="1">
      <t>カン</t>
    </rPh>
    <rPh sb="1" eb="2">
      <t>シュツ</t>
    </rPh>
    <phoneticPr fontId="2"/>
  </si>
  <si>
    <t>λk</t>
    <phoneticPr fontId="2"/>
  </si>
  <si>
    <t>(R-Rmin)/(R+1)</t>
    <phoneticPr fontId="2"/>
  </si>
  <si>
    <t>(N-Nmin)/(N+1)</t>
    <phoneticPr fontId="2"/>
  </si>
  <si>
    <t>R/Rmin</t>
    <phoneticPr fontId="2"/>
  </si>
  <si>
    <t>R</t>
    <phoneticPr fontId="2"/>
  </si>
  <si>
    <t>X=(R-Rmin)/(R+1)</t>
    <phoneticPr fontId="2"/>
  </si>
  <si>
    <t>(N-Nmin)/(N+1)</t>
    <phoneticPr fontId="2"/>
  </si>
  <si>
    <t>N</t>
    <phoneticPr fontId="2"/>
  </si>
  <si>
    <t>←指定</t>
    <rPh sb="1" eb="3">
      <t>シテイ</t>
    </rPh>
    <phoneticPr fontId="2"/>
  </si>
  <si>
    <t>←ゴールシークでK19を0にするB20の値を求める(1.0～2.03)</t>
    <rPh sb="20" eb="21">
      <t>アタイ</t>
    </rPh>
    <rPh sb="22" eb="23">
      <t>モト</t>
    </rPh>
    <phoneticPr fontId="2"/>
  </si>
  <si>
    <t>αi,HK</t>
    <phoneticPr fontId="2"/>
  </si>
  <si>
    <t>1. 最小理論段数</t>
    <rPh sb="3" eb="5">
      <t>サイショウ</t>
    </rPh>
    <rPh sb="5" eb="7">
      <t>リロン</t>
    </rPh>
    <rPh sb="7" eb="9">
      <t>ダンスウ</t>
    </rPh>
    <phoneticPr fontId="2"/>
  </si>
  <si>
    <t>2. 成分流量</t>
    <rPh sb="3" eb="5">
      <t>セイブン</t>
    </rPh>
    <rPh sb="5" eb="7">
      <t>リュウリョウ</t>
    </rPh>
    <phoneticPr fontId="2"/>
  </si>
  <si>
    <t>3. 最小還流比と還流比</t>
    <rPh sb="3" eb="5">
      <t>サイショウ</t>
    </rPh>
    <rPh sb="5" eb="8">
      <t>カンリュウヒ</t>
    </rPh>
    <rPh sb="9" eb="11">
      <t>カンリュウ</t>
    </rPh>
    <rPh sb="11" eb="12">
      <t>ヒ</t>
    </rPh>
    <phoneticPr fontId="2"/>
  </si>
  <si>
    <t>4. 理論段数</t>
    <rPh sb="3" eb="5">
      <t>リロン</t>
    </rPh>
    <rPh sb="5" eb="7">
      <t>ダンスウ</t>
    </rPh>
    <phoneticPr fontId="2"/>
  </si>
  <si>
    <t>iC4</t>
    <phoneticPr fontId="2"/>
  </si>
  <si>
    <t>nC4(LK)</t>
    <phoneticPr fontId="2"/>
  </si>
  <si>
    <t>iC5(HK)</t>
    <phoneticPr fontId="2"/>
  </si>
  <si>
    <t>nC5</t>
    <phoneticPr fontId="2"/>
  </si>
  <si>
    <t>C6</t>
    <phoneticPr fontId="2"/>
  </si>
  <si>
    <t>C7</t>
    <phoneticPr fontId="2"/>
  </si>
  <si>
    <t>C8</t>
    <phoneticPr fontId="2"/>
  </si>
  <si>
    <t>合計</t>
    <rPh sb="0" eb="2">
      <t>ゴウケイ</t>
    </rPh>
    <phoneticPr fontId="2"/>
  </si>
  <si>
    <t>C9</t>
    <phoneticPr fontId="2"/>
  </si>
  <si>
    <t xml:space="preserve">缶出液 bi </t>
    <rPh sb="0" eb="1">
      <t>カン</t>
    </rPh>
    <rPh sb="1" eb="2">
      <t>シュツ</t>
    </rPh>
    <rPh sb="2" eb="3">
      <t>エキ</t>
    </rPh>
    <phoneticPr fontId="2"/>
  </si>
  <si>
    <t>留出液 di [kmol/h]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</si>
</sst>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0.00_ "/>
    <numFmt numFmtId="177" formatCode="0.000_ "/>
    <numFmt numFmtId="178" formatCode="0.0_ "/>
    <numFmt numFmtId="179" formatCode="0.0000_ "/>
    <numFmt numFmtId="180" formatCode="0.0E+00"/>
    <numFmt numFmtId="181" formatCode="0_ 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Border="1">
      <alignment vertical="center"/>
    </xf>
    <xf numFmtId="0" fontId="1" fillId="0" borderId="0" xfId="0" applyFont="1" applyFill="1" applyBorder="1">
      <alignment vertical="center"/>
    </xf>
    <xf numFmtId="0" fontId="0" fillId="0" borderId="0" xfId="0" applyFont="1">
      <alignment vertical="center"/>
    </xf>
    <xf numFmtId="176" fontId="0" fillId="0" borderId="0" xfId="0" applyNumberFormat="1">
      <alignment vertical="center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0" fontId="4" fillId="0" borderId="1" xfId="0" applyFont="1" applyFill="1" applyBorder="1" applyAlignment="1"/>
    <xf numFmtId="176" fontId="1" fillId="0" borderId="0" xfId="0" applyNumberFormat="1" applyFont="1">
      <alignment vertical="center"/>
    </xf>
    <xf numFmtId="0" fontId="0" fillId="0" borderId="0" xfId="0" applyNumberFormat="1">
      <alignment vertical="center"/>
    </xf>
    <xf numFmtId="177" fontId="0" fillId="0" borderId="0" xfId="0" applyNumberFormat="1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/>
    </xf>
    <xf numFmtId="178" fontId="0" fillId="0" borderId="0" xfId="0" applyNumberFormat="1">
      <alignment vertical="center"/>
    </xf>
    <xf numFmtId="177" fontId="3" fillId="0" borderId="0" xfId="0" applyNumberFormat="1" applyFont="1">
      <alignment vertical="center"/>
    </xf>
    <xf numFmtId="0" fontId="3" fillId="0" borderId="0" xfId="0" applyNumberFormat="1" applyFont="1">
      <alignment vertical="center"/>
    </xf>
    <xf numFmtId="0" fontId="3" fillId="0" borderId="2" xfId="0" applyFont="1" applyBorder="1">
      <alignment vertical="center"/>
    </xf>
    <xf numFmtId="0" fontId="0" fillId="0" borderId="2" xfId="0" applyBorder="1">
      <alignment vertical="center"/>
    </xf>
    <xf numFmtId="176" fontId="0" fillId="0" borderId="2" xfId="0" applyNumberFormat="1" applyBorder="1">
      <alignment vertical="center"/>
    </xf>
    <xf numFmtId="177" fontId="0" fillId="0" borderId="2" xfId="0" applyNumberFormat="1" applyBorder="1">
      <alignment vertical="center"/>
    </xf>
    <xf numFmtId="0" fontId="3" fillId="0" borderId="2" xfId="0" applyNumberFormat="1" applyFont="1" applyBorder="1">
      <alignment vertical="center"/>
    </xf>
    <xf numFmtId="0" fontId="3" fillId="0" borderId="0" xfId="0" applyFont="1" applyAlignment="1">
      <alignment horizontal="left" vertical="center"/>
    </xf>
    <xf numFmtId="0" fontId="0" fillId="0" borderId="0" xfId="0" applyFont="1" applyAlignment="1">
      <alignment horizontal="right" vertical="center"/>
    </xf>
    <xf numFmtId="176" fontId="0" fillId="0" borderId="0" xfId="0" applyNumberFormat="1" applyFont="1">
      <alignment vertical="center"/>
    </xf>
    <xf numFmtId="0" fontId="0" fillId="0" borderId="2" xfId="0" applyFont="1" applyBorder="1">
      <alignment vertical="center"/>
    </xf>
    <xf numFmtId="179" fontId="0" fillId="0" borderId="0" xfId="0" applyNumberFormat="1" applyFont="1">
      <alignment vertical="center"/>
    </xf>
    <xf numFmtId="180" fontId="0" fillId="0" borderId="0" xfId="0" applyNumberFormat="1" applyFont="1">
      <alignment vertical="center"/>
    </xf>
    <xf numFmtId="178" fontId="0" fillId="0" borderId="0" xfId="0" applyNumberFormat="1" applyFont="1">
      <alignment vertical="center"/>
    </xf>
    <xf numFmtId="0" fontId="0" fillId="0" borderId="3" xfId="0" applyFont="1" applyBorder="1" applyAlignment="1">
      <alignment horizontal="left" vertical="center"/>
    </xf>
    <xf numFmtId="0" fontId="0" fillId="0" borderId="2" xfId="0" applyBorder="1" applyAlignment="1">
      <alignment horizontal="right" vertical="center"/>
    </xf>
    <xf numFmtId="176" fontId="0" fillId="0" borderId="0" xfId="0" applyNumberFormat="1" applyBorder="1">
      <alignment vertical="center"/>
    </xf>
    <xf numFmtId="177" fontId="0" fillId="0" borderId="0" xfId="0" applyNumberFormat="1" applyBorder="1">
      <alignment vertical="center"/>
    </xf>
    <xf numFmtId="177" fontId="0" fillId="0" borderId="6" xfId="0" applyNumberFormat="1" applyBorder="1">
      <alignment vertical="center"/>
    </xf>
    <xf numFmtId="0" fontId="0" fillId="0" borderId="0" xfId="0" applyBorder="1">
      <alignment vertical="center"/>
    </xf>
    <xf numFmtId="178" fontId="0" fillId="0" borderId="0" xfId="0" applyNumberFormat="1" applyBorder="1">
      <alignment vertical="center"/>
    </xf>
    <xf numFmtId="0" fontId="0" fillId="0" borderId="7" xfId="0" applyBorder="1" applyAlignment="1">
      <alignment horizontal="right" vertical="center"/>
    </xf>
    <xf numFmtId="178" fontId="0" fillId="0" borderId="8" xfId="0" applyNumberFormat="1" applyBorder="1">
      <alignment vertical="center"/>
    </xf>
    <xf numFmtId="0" fontId="0" fillId="0" borderId="5" xfId="0" applyFont="1" applyBorder="1" applyAlignment="1">
      <alignment horizontal="left" vertical="center"/>
    </xf>
    <xf numFmtId="181" fontId="0" fillId="0" borderId="6" xfId="0" applyNumberFormat="1" applyBorder="1">
      <alignment vertical="center"/>
    </xf>
    <xf numFmtId="178" fontId="0" fillId="0" borderId="6" xfId="0" applyNumberFormat="1" applyBorder="1">
      <alignment vertical="center"/>
    </xf>
    <xf numFmtId="178" fontId="0" fillId="0" borderId="9" xfId="0" applyNumberFormat="1" applyBorder="1">
      <alignment vertical="center"/>
    </xf>
    <xf numFmtId="0" fontId="0" fillId="0" borderId="4" xfId="0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176271731830198"/>
          <c:y val="0.10804621957215242"/>
          <c:w val="0.81034634358975322"/>
          <c:h val="0.76092124847622233"/>
        </c:manualLayout>
      </c:layout>
      <c:scatterChart>
        <c:scatterStyle val="lineMarker"/>
        <c:varyColors val="0"/>
        <c:ser>
          <c:idx val="0"/>
          <c:order val="0"/>
          <c:tx>
            <c:strRef>
              <c:f>Cox線図!$B$3</c:f>
              <c:strCache>
                <c:ptCount val="1"/>
                <c:pt idx="0">
                  <c:v>水</c:v>
                </c:pt>
              </c:strCache>
            </c:strRef>
          </c:tx>
          <c:spPr>
            <a:ln w="3175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Cox線図!$B$9:$B$13</c:f>
              <c:numCache>
                <c:formatCode>General</c:formatCode>
                <c:ptCount val="5"/>
                <c:pt idx="0">
                  <c:v>-20</c:v>
                </c:pt>
                <c:pt idx="1">
                  <c:v>0</c:v>
                </c:pt>
                <c:pt idx="2">
                  <c:v>50</c:v>
                </c:pt>
                <c:pt idx="3">
                  <c:v>100</c:v>
                </c:pt>
                <c:pt idx="4">
                  <c:v>160</c:v>
                </c:pt>
              </c:numCache>
            </c:numRef>
          </c:xVal>
          <c:yVal>
            <c:numRef>
              <c:f>Cox線図!$C$9:$C$13</c:f>
              <c:numCache>
                <c:formatCode>General</c:formatCode>
                <c:ptCount val="5"/>
                <c:pt idx="0">
                  <c:v>0.1168911286638262</c:v>
                </c:pt>
                <c:pt idx="1">
                  <c:v>0.59308643842613684</c:v>
                </c:pt>
                <c:pt idx="2">
                  <c:v>12.327687129000822</c:v>
                </c:pt>
                <c:pt idx="3">
                  <c:v>101.3174022882513</c:v>
                </c:pt>
                <c:pt idx="4">
                  <c:v>618.63923841171481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C95-4D0F-82B6-A7FE6BB5ECFC}"/>
            </c:ext>
          </c:extLst>
        </c:ser>
        <c:ser>
          <c:idx val="1"/>
          <c:order val="1"/>
          <c:tx>
            <c:strRef>
              <c:f>Cox線図!$D$3</c:f>
              <c:strCache>
                <c:ptCount val="1"/>
                <c:pt idx="0">
                  <c:v>CO2</c:v>
                </c:pt>
              </c:strCache>
            </c:strRef>
          </c:tx>
          <c:spPr>
            <a:ln w="3175">
              <a:solidFill>
                <a:srgbClr val="00000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Cox線図!$D$9:$D$13</c:f>
              <c:numCache>
                <c:formatCode>General</c:formatCode>
                <c:ptCount val="5"/>
                <c:pt idx="0">
                  <c:v>-20</c:v>
                </c:pt>
                <c:pt idx="1">
                  <c:v>0</c:v>
                </c:pt>
                <c:pt idx="2">
                  <c:v>31</c:v>
                </c:pt>
              </c:numCache>
            </c:numRef>
          </c:xVal>
          <c:yVal>
            <c:numRef>
              <c:f>Cox線図!$E$9:$E$13</c:f>
              <c:numCache>
                <c:formatCode>General</c:formatCode>
                <c:ptCount val="5"/>
                <c:pt idx="0">
                  <c:v>1970</c:v>
                </c:pt>
                <c:pt idx="1">
                  <c:v>3485</c:v>
                </c:pt>
                <c:pt idx="2">
                  <c:v>7370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C95-4D0F-82B6-A7FE6BB5ECFC}"/>
            </c:ext>
          </c:extLst>
        </c:ser>
        <c:ser>
          <c:idx val="2"/>
          <c:order val="2"/>
          <c:spPr>
            <a:ln w="19050">
              <a:noFill/>
            </a:ln>
          </c:spPr>
          <c:marker>
            <c:symbol val="x"/>
            <c:size val="8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Cox線図!$C$19:$C$23</c:f>
              <c:numCache>
                <c:formatCode>General</c:formatCode>
                <c:ptCount val="5"/>
                <c:pt idx="0">
                  <c:v>374.15</c:v>
                </c:pt>
                <c:pt idx="1">
                  <c:v>31.050000000000011</c:v>
                </c:pt>
                <c:pt idx="2">
                  <c:v>152.05000000000001</c:v>
                </c:pt>
                <c:pt idx="3">
                  <c:v>95.850000000000023</c:v>
                </c:pt>
                <c:pt idx="4">
                  <c:v>32.25</c:v>
                </c:pt>
              </c:numCache>
            </c:numRef>
          </c:xVal>
          <c:yVal>
            <c:numRef>
              <c:f>Cox線図!$F$19:$F$23</c:f>
              <c:numCache>
                <c:formatCode>General</c:formatCode>
                <c:ptCount val="5"/>
                <c:pt idx="0">
                  <c:v>22100</c:v>
                </c:pt>
                <c:pt idx="1">
                  <c:v>7370</c:v>
                </c:pt>
                <c:pt idx="2">
                  <c:v>3800</c:v>
                </c:pt>
                <c:pt idx="3">
                  <c:v>4240</c:v>
                </c:pt>
                <c:pt idx="4">
                  <c:v>4880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C95-4D0F-82B6-A7FE6BB5ECFC}"/>
            </c:ext>
          </c:extLst>
        </c:ser>
        <c:ser>
          <c:idx val="3"/>
          <c:order val="3"/>
          <c:tx>
            <c:strRef>
              <c:f>Cox線図!$F$3</c:f>
              <c:strCache>
                <c:ptCount val="1"/>
                <c:pt idx="0">
                  <c:v>水銀Hg</c:v>
                </c:pt>
              </c:strCache>
            </c:strRef>
          </c:tx>
          <c:spPr>
            <a:ln w="3175">
              <a:solidFill>
                <a:srgbClr val="FF0000"/>
              </a:solidFill>
              <a:prstDash val="solid"/>
            </a:ln>
          </c:spPr>
          <c:marker>
            <c:symbol val="star"/>
            <c:size val="3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xVal>
            <c:numRef>
              <c:f>Cox線図!$F$12:$F$13</c:f>
              <c:numCache>
                <c:formatCode>General</c:formatCode>
                <c:ptCount val="2"/>
                <c:pt idx="0">
                  <c:v>100</c:v>
                </c:pt>
                <c:pt idx="1">
                  <c:v>183</c:v>
                </c:pt>
              </c:numCache>
            </c:numRef>
          </c:xVal>
          <c:yVal>
            <c:numRef>
              <c:f>Cox線図!$G$12:$G$13</c:f>
              <c:numCache>
                <c:formatCode>General</c:formatCode>
                <c:ptCount val="2"/>
                <c:pt idx="0">
                  <c:v>0.04</c:v>
                </c:pt>
                <c:pt idx="1">
                  <c:v>1.33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C95-4D0F-82B6-A7FE6BB5ECFC}"/>
            </c:ext>
          </c:extLst>
        </c:ser>
        <c:ser>
          <c:idx val="4"/>
          <c:order val="4"/>
          <c:tx>
            <c:strRef>
              <c:f>Cox線図!$H$3</c:f>
              <c:strCache>
                <c:ptCount val="1"/>
                <c:pt idx="0">
                  <c:v>C20H42</c:v>
                </c:pt>
              </c:strCache>
            </c:strRef>
          </c:tx>
          <c:spPr>
            <a:ln w="3175">
              <a:solidFill>
                <a:srgbClr val="800000"/>
              </a:solidFill>
              <a:prstDash val="solid"/>
            </a:ln>
          </c:spPr>
          <c:marker>
            <c:symbol val="none"/>
          </c:marker>
          <c:xVal>
            <c:numRef>
              <c:f>Cox線図!$H$9:$H$13</c:f>
              <c:numCache>
                <c:formatCode>General</c:formatCode>
                <c:ptCount val="5"/>
                <c:pt idx="0">
                  <c:v>-20</c:v>
                </c:pt>
                <c:pt idx="1">
                  <c:v>0</c:v>
                </c:pt>
                <c:pt idx="2">
                  <c:v>50</c:v>
                </c:pt>
                <c:pt idx="3">
                  <c:v>100</c:v>
                </c:pt>
                <c:pt idx="4">
                  <c:v>160</c:v>
                </c:pt>
              </c:numCache>
            </c:numRef>
          </c:xVal>
          <c:yVal>
            <c:numRef>
              <c:f>Cox線図!$I$9:$I$13</c:f>
              <c:numCache>
                <c:formatCode>General</c:formatCode>
                <c:ptCount val="5"/>
                <c:pt idx="0">
                  <c:v>1.3680170354549403E-12</c:v>
                </c:pt>
                <c:pt idx="1">
                  <c:v>7.6504261535069836E-10</c:v>
                </c:pt>
                <c:pt idx="2">
                  <c:v>1.2926445201017646E-5</c:v>
                </c:pt>
                <c:pt idx="3">
                  <c:v>3.2910954073744341E-3</c:v>
                </c:pt>
                <c:pt idx="4">
                  <c:v>0.20748138663134094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C95-4D0F-82B6-A7FE6BB5ECFC}"/>
            </c:ext>
          </c:extLst>
        </c:ser>
        <c:ser>
          <c:idx val="5"/>
          <c:order val="5"/>
          <c:tx>
            <c:strRef>
              <c:f>Cox線図!$J$3</c:f>
              <c:strCache>
                <c:ptCount val="1"/>
                <c:pt idx="0">
                  <c:v>C16H34</c:v>
                </c:pt>
              </c:strCache>
            </c:strRef>
          </c:tx>
          <c:spPr>
            <a:ln w="3175">
              <a:solidFill>
                <a:srgbClr val="000000"/>
              </a:solidFill>
              <a:prstDash val="lgDash"/>
            </a:ln>
          </c:spPr>
          <c:marker>
            <c:symbol val="none"/>
          </c:marker>
          <c:xVal>
            <c:numRef>
              <c:f>Cox線図!$J$12:$J$13</c:f>
              <c:numCache>
                <c:formatCode>General</c:formatCode>
                <c:ptCount val="2"/>
                <c:pt idx="0">
                  <c:v>100</c:v>
                </c:pt>
                <c:pt idx="1">
                  <c:v>160</c:v>
                </c:pt>
              </c:numCache>
            </c:numRef>
          </c:xVal>
          <c:yVal>
            <c:numRef>
              <c:f>Cox線図!$K$12:$K$13</c:f>
              <c:numCache>
                <c:formatCode>General</c:formatCode>
                <c:ptCount val="2"/>
                <c:pt idx="0">
                  <c:v>9.1111426378506305E-2</c:v>
                </c:pt>
                <c:pt idx="1">
                  <c:v>2.1490892328760789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C95-4D0F-82B6-A7FE6BB5ECFC}"/>
            </c:ext>
          </c:extLst>
        </c:ser>
        <c:ser>
          <c:idx val="6"/>
          <c:order val="6"/>
          <c:tx>
            <c:strRef>
              <c:f>Cox線図!$L$3</c:f>
              <c:strCache>
                <c:ptCount val="1"/>
                <c:pt idx="0">
                  <c:v>C12H24</c:v>
                </c:pt>
              </c:strCache>
            </c:strRef>
          </c:tx>
          <c:spPr>
            <a:ln w="3175">
              <a:solidFill>
                <a:srgbClr val="008080"/>
              </a:solidFill>
              <a:prstDash val="solid"/>
            </a:ln>
          </c:spPr>
          <c:marker>
            <c:symbol val="none"/>
          </c:marker>
          <c:xVal>
            <c:numRef>
              <c:f>Cox線図!$L$9:$L$13</c:f>
              <c:numCache>
                <c:formatCode>General</c:formatCode>
                <c:ptCount val="5"/>
                <c:pt idx="0">
                  <c:v>-20</c:v>
                </c:pt>
                <c:pt idx="1">
                  <c:v>0</c:v>
                </c:pt>
                <c:pt idx="2">
                  <c:v>50</c:v>
                </c:pt>
                <c:pt idx="3">
                  <c:v>100</c:v>
                </c:pt>
                <c:pt idx="4">
                  <c:v>160</c:v>
                </c:pt>
              </c:numCache>
            </c:numRef>
          </c:xVal>
          <c:yVal>
            <c:numRef>
              <c:f>Cox線図!$M$9:$M$13</c:f>
              <c:numCache>
                <c:formatCode>General</c:formatCode>
                <c:ptCount val="5"/>
                <c:pt idx="0">
                  <c:v>1.3109807505391183E-4</c:v>
                </c:pt>
                <c:pt idx="1">
                  <c:v>1.6328658319408006E-3</c:v>
                </c:pt>
                <c:pt idx="2">
                  <c:v>0.13367784162538623</c:v>
                </c:pt>
                <c:pt idx="3">
                  <c:v>2.2983165596952797</c:v>
                </c:pt>
                <c:pt idx="4">
                  <c:v>23.30260966681054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C95-4D0F-82B6-A7FE6BB5ECFC}"/>
            </c:ext>
          </c:extLst>
        </c:ser>
        <c:ser>
          <c:idx val="7"/>
          <c:order val="7"/>
          <c:tx>
            <c:strRef>
              <c:f>Cox線図!$N$3</c:f>
              <c:strCache>
                <c:ptCount val="1"/>
                <c:pt idx="0">
                  <c:v>C10H22</c:v>
                </c:pt>
              </c:strCache>
            </c:strRef>
          </c:tx>
          <c:spPr>
            <a:ln w="3175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Cox線図!$N$9:$N$13</c:f>
              <c:numCache>
                <c:formatCode>General</c:formatCode>
                <c:ptCount val="5"/>
                <c:pt idx="0">
                  <c:v>-20</c:v>
                </c:pt>
                <c:pt idx="1">
                  <c:v>0</c:v>
                </c:pt>
                <c:pt idx="2">
                  <c:v>50</c:v>
                </c:pt>
                <c:pt idx="3">
                  <c:v>100</c:v>
                </c:pt>
                <c:pt idx="4">
                  <c:v>160</c:v>
                </c:pt>
              </c:numCache>
            </c:numRef>
          </c:xVal>
          <c:yVal>
            <c:numRef>
              <c:f>Cox線図!$O$9:$O$13</c:f>
              <c:numCache>
                <c:formatCode>General</c:formatCode>
                <c:ptCount val="5"/>
                <c:pt idx="0">
                  <c:v>2.9806970425713219E-3</c:v>
                </c:pt>
                <c:pt idx="1">
                  <c:v>2.2864640983275532E-2</c:v>
                </c:pt>
                <c:pt idx="2">
                  <c:v>0.86676865950109494</c:v>
                </c:pt>
                <c:pt idx="3">
                  <c:v>9.5616161474614838</c:v>
                </c:pt>
                <c:pt idx="4">
                  <c:v>69.732444578093961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C95-4D0F-82B6-A7FE6BB5ECFC}"/>
            </c:ext>
          </c:extLst>
        </c:ser>
        <c:ser>
          <c:idx val="8"/>
          <c:order val="8"/>
          <c:tx>
            <c:strRef>
              <c:f>Cox線図!$P$3</c:f>
              <c:strCache>
                <c:ptCount val="1"/>
                <c:pt idx="0">
                  <c:v>C8H18</c:v>
                </c:pt>
              </c:strCache>
            </c:strRef>
          </c:tx>
          <c:spPr>
            <a:ln w="3175">
              <a:solidFill>
                <a:srgbClr val="00CCFF"/>
              </a:solidFill>
              <a:prstDash val="solid"/>
            </a:ln>
          </c:spPr>
          <c:marker>
            <c:symbol val="none"/>
          </c:marker>
          <c:xVal>
            <c:numRef>
              <c:f>Cox線図!$P$9:$P$13</c:f>
              <c:numCache>
                <c:formatCode>General</c:formatCode>
                <c:ptCount val="5"/>
                <c:pt idx="0">
                  <c:v>-20</c:v>
                </c:pt>
                <c:pt idx="1">
                  <c:v>0</c:v>
                </c:pt>
                <c:pt idx="2">
                  <c:v>50</c:v>
                </c:pt>
                <c:pt idx="3">
                  <c:v>100</c:v>
                </c:pt>
                <c:pt idx="4">
                  <c:v>160</c:v>
                </c:pt>
              </c:numCache>
            </c:numRef>
          </c:xVal>
          <c:yVal>
            <c:numRef>
              <c:f>Cox線図!$Q$9:$Q$13</c:f>
              <c:numCache>
                <c:formatCode>General</c:formatCode>
                <c:ptCount val="5"/>
                <c:pt idx="0">
                  <c:v>7.9138332978764006E-2</c:v>
                </c:pt>
                <c:pt idx="1">
                  <c:v>0.38100254790073529</c:v>
                </c:pt>
                <c:pt idx="2">
                  <c:v>6.7147222763975991</c:v>
                </c:pt>
                <c:pt idx="3">
                  <c:v>46.831391731700023</c:v>
                </c:pt>
                <c:pt idx="4">
                  <c:v>240.67414497373352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CC95-4D0F-82B6-A7FE6BB5ECFC}"/>
            </c:ext>
          </c:extLst>
        </c:ser>
        <c:ser>
          <c:idx val="9"/>
          <c:order val="9"/>
          <c:tx>
            <c:strRef>
              <c:f>Cox線図!$R$3</c:f>
              <c:strCache>
                <c:ptCount val="1"/>
                <c:pt idx="0">
                  <c:v>トルエン</c:v>
                </c:pt>
              </c:strCache>
            </c:strRef>
          </c:tx>
          <c:spPr>
            <a:ln w="3175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Cox線図!$R$9:$R$13</c:f>
              <c:numCache>
                <c:formatCode>General</c:formatCode>
                <c:ptCount val="5"/>
                <c:pt idx="0">
                  <c:v>-20</c:v>
                </c:pt>
                <c:pt idx="1">
                  <c:v>0</c:v>
                </c:pt>
                <c:pt idx="2">
                  <c:v>50</c:v>
                </c:pt>
                <c:pt idx="3">
                  <c:v>100</c:v>
                </c:pt>
                <c:pt idx="4">
                  <c:v>160</c:v>
                </c:pt>
              </c:numCache>
            </c:numRef>
          </c:xVal>
          <c:yVal>
            <c:numRef>
              <c:f>Cox線図!$S$9:$S$13</c:f>
              <c:numCache>
                <c:formatCode>General</c:formatCode>
                <c:ptCount val="5"/>
                <c:pt idx="0">
                  <c:v>0.21778543239181997</c:v>
                </c:pt>
                <c:pt idx="1">
                  <c:v>0.89608196871848389</c:v>
                </c:pt>
                <c:pt idx="2">
                  <c:v>12.280244900423256</c:v>
                </c:pt>
                <c:pt idx="3">
                  <c:v>74.168507264595377</c:v>
                </c:pt>
                <c:pt idx="4">
                  <c:v>343.3710751178242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CC95-4D0F-82B6-A7FE6BB5ECFC}"/>
            </c:ext>
          </c:extLst>
        </c:ser>
        <c:ser>
          <c:idx val="10"/>
          <c:order val="10"/>
          <c:tx>
            <c:strRef>
              <c:f>Cox線図!$T$3</c:f>
              <c:strCache>
                <c:ptCount val="1"/>
                <c:pt idx="0">
                  <c:v>n-ヘキサン</c:v>
                </c:pt>
              </c:strCache>
            </c:strRef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none"/>
          </c:marker>
          <c:xVal>
            <c:numRef>
              <c:f>Cox線図!$T$9:$T$13</c:f>
              <c:numCache>
                <c:formatCode>General</c:formatCode>
                <c:ptCount val="5"/>
                <c:pt idx="0">
                  <c:v>-20</c:v>
                </c:pt>
                <c:pt idx="1">
                  <c:v>0</c:v>
                </c:pt>
                <c:pt idx="2">
                  <c:v>50</c:v>
                </c:pt>
                <c:pt idx="3">
                  <c:v>100</c:v>
                </c:pt>
                <c:pt idx="4">
                  <c:v>160</c:v>
                </c:pt>
              </c:numCache>
            </c:numRef>
          </c:xVal>
          <c:yVal>
            <c:numRef>
              <c:f>Cox線図!$U$9:$U$13</c:f>
              <c:numCache>
                <c:formatCode>General</c:formatCode>
                <c:ptCount val="5"/>
                <c:pt idx="0">
                  <c:v>1.8631533706111636</c:v>
                </c:pt>
                <c:pt idx="1">
                  <c:v>6.0426330866894418</c:v>
                </c:pt>
                <c:pt idx="2">
                  <c:v>54.04506632184448</c:v>
                </c:pt>
                <c:pt idx="3">
                  <c:v>246.00211035562498</c:v>
                </c:pt>
                <c:pt idx="4">
                  <c:v>901.00173803706332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CC95-4D0F-82B6-A7FE6BB5ECFC}"/>
            </c:ext>
          </c:extLst>
        </c:ser>
        <c:ser>
          <c:idx val="11"/>
          <c:order val="11"/>
          <c:tx>
            <c:strRef>
              <c:f>Cox線図!$V$3</c:f>
              <c:strCache>
                <c:ptCount val="1"/>
                <c:pt idx="0">
                  <c:v>ベンゼン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Cox線図!$V$9:$V$13</c:f>
              <c:numCache>
                <c:formatCode>General</c:formatCode>
                <c:ptCount val="5"/>
                <c:pt idx="0">
                  <c:v>-20</c:v>
                </c:pt>
                <c:pt idx="1">
                  <c:v>0</c:v>
                </c:pt>
                <c:pt idx="2">
                  <c:v>50</c:v>
                </c:pt>
                <c:pt idx="3">
                  <c:v>100</c:v>
                </c:pt>
                <c:pt idx="4">
                  <c:v>160</c:v>
                </c:pt>
              </c:numCache>
            </c:numRef>
          </c:xVal>
          <c:yVal>
            <c:numRef>
              <c:f>Cox線図!$W$9:$W$13</c:f>
              <c:numCache>
                <c:formatCode>General</c:formatCode>
                <c:ptCount val="5"/>
                <c:pt idx="0">
                  <c:v>0.99812289296763457</c:v>
                </c:pt>
                <c:pt idx="1">
                  <c:v>3.5117741493729153</c:v>
                </c:pt>
                <c:pt idx="2">
                  <c:v>36.166388268175908</c:v>
                </c:pt>
                <c:pt idx="3">
                  <c:v>180.04033857065036</c:v>
                </c:pt>
                <c:pt idx="4">
                  <c:v>708.29068216616952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CC95-4D0F-82B6-A7FE6BB5ECFC}"/>
            </c:ext>
          </c:extLst>
        </c:ser>
        <c:ser>
          <c:idx val="12"/>
          <c:order val="12"/>
          <c:tx>
            <c:strRef>
              <c:f>Cox線図!$X$3</c:f>
              <c:strCache>
                <c:ptCount val="1"/>
                <c:pt idx="0">
                  <c:v>エタノール</c:v>
                </c:pt>
              </c:strCache>
            </c:strRef>
          </c:tx>
          <c:spPr>
            <a:ln w="3175">
              <a:solidFill>
                <a:srgbClr val="FF0000"/>
              </a:solidFill>
              <a:prstDash val="lgDash"/>
            </a:ln>
          </c:spPr>
          <c:marker>
            <c:symbol val="none"/>
          </c:marker>
          <c:xVal>
            <c:numRef>
              <c:f>Cox線図!$X$9:$X$13</c:f>
              <c:numCache>
                <c:formatCode>General</c:formatCode>
                <c:ptCount val="5"/>
                <c:pt idx="0">
                  <c:v>-20</c:v>
                </c:pt>
                <c:pt idx="1">
                  <c:v>0</c:v>
                </c:pt>
                <c:pt idx="2">
                  <c:v>50</c:v>
                </c:pt>
                <c:pt idx="3">
                  <c:v>100</c:v>
                </c:pt>
                <c:pt idx="4">
                  <c:v>160</c:v>
                </c:pt>
              </c:numCache>
            </c:numRef>
          </c:xVal>
          <c:yVal>
            <c:numRef>
              <c:f>Cox線図!$Y$9:$Y$13</c:f>
              <c:numCache>
                <c:formatCode>General</c:formatCode>
                <c:ptCount val="5"/>
                <c:pt idx="0">
                  <c:v>0.33576027900922506</c:v>
                </c:pt>
                <c:pt idx="1">
                  <c:v>1.5886840188026341</c:v>
                </c:pt>
                <c:pt idx="2">
                  <c:v>29.436164646708928</c:v>
                </c:pt>
                <c:pt idx="3">
                  <c:v>226.06518538334797</c:v>
                </c:pt>
                <c:pt idx="4">
                  <c:v>1312.5749772980498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CC95-4D0F-82B6-A7FE6BB5ECFC}"/>
            </c:ext>
          </c:extLst>
        </c:ser>
        <c:ser>
          <c:idx val="13"/>
          <c:order val="13"/>
          <c:tx>
            <c:strRef>
              <c:f>Cox線図!$Z$3</c:f>
              <c:strCache>
                <c:ptCount val="1"/>
                <c:pt idx="0">
                  <c:v>メタノール</c:v>
                </c:pt>
              </c:strCache>
            </c:strRef>
          </c:tx>
          <c:spPr>
            <a:ln w="12700">
              <a:solidFill>
                <a:srgbClr val="FF00FF"/>
              </a:solidFill>
              <a:prstDash val="lgDash"/>
            </a:ln>
          </c:spPr>
          <c:marker>
            <c:symbol val="none"/>
          </c:marker>
          <c:xVal>
            <c:numRef>
              <c:f>Cox線図!$Z$9:$Z$13</c:f>
              <c:numCache>
                <c:formatCode>General</c:formatCode>
                <c:ptCount val="5"/>
                <c:pt idx="0">
                  <c:v>-20</c:v>
                </c:pt>
                <c:pt idx="1">
                  <c:v>0</c:v>
                </c:pt>
                <c:pt idx="2">
                  <c:v>50</c:v>
                </c:pt>
                <c:pt idx="3">
                  <c:v>100</c:v>
                </c:pt>
                <c:pt idx="4">
                  <c:v>160</c:v>
                </c:pt>
              </c:numCache>
            </c:numRef>
          </c:xVal>
          <c:yVal>
            <c:numRef>
              <c:f>Cox線図!$AA$9:$AA$13</c:f>
              <c:numCache>
                <c:formatCode>General</c:formatCode>
                <c:ptCount val="5"/>
                <c:pt idx="0">
                  <c:v>1.0023356111222326</c:v>
                </c:pt>
                <c:pt idx="1">
                  <c:v>4.0139336068626585</c:v>
                </c:pt>
                <c:pt idx="2">
                  <c:v>55.579640812608275</c:v>
                </c:pt>
                <c:pt idx="3">
                  <c:v>354.35787115449671</c:v>
                </c:pt>
                <c:pt idx="4">
                  <c:v>1772.6426210313077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CC95-4D0F-82B6-A7FE6BB5ECFC}"/>
            </c:ext>
          </c:extLst>
        </c:ser>
        <c:ser>
          <c:idx val="14"/>
          <c:order val="14"/>
          <c:tx>
            <c:strRef>
              <c:f>Cox線図!$AB$3</c:f>
              <c:strCache>
                <c:ptCount val="1"/>
                <c:pt idx="0">
                  <c:v>エチルエーテル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none"/>
          </c:marker>
          <c:xVal>
            <c:numRef>
              <c:f>Cox線図!$AB$9:$AB$13</c:f>
              <c:numCache>
                <c:formatCode>General</c:formatCode>
                <c:ptCount val="5"/>
                <c:pt idx="0">
                  <c:v>-20</c:v>
                </c:pt>
                <c:pt idx="1">
                  <c:v>0</c:v>
                </c:pt>
                <c:pt idx="2">
                  <c:v>50</c:v>
                </c:pt>
                <c:pt idx="3">
                  <c:v>100</c:v>
                </c:pt>
                <c:pt idx="4">
                  <c:v>160</c:v>
                </c:pt>
              </c:numCache>
            </c:numRef>
          </c:xVal>
          <c:yVal>
            <c:numRef>
              <c:f>Cox線図!$AC$9:$AC$13</c:f>
              <c:numCache>
                <c:formatCode>General</c:formatCode>
                <c:ptCount val="5"/>
                <c:pt idx="0">
                  <c:v>8.8218984243952043</c:v>
                </c:pt>
                <c:pt idx="1">
                  <c:v>24.676065614273771</c:v>
                </c:pt>
                <c:pt idx="2">
                  <c:v>170.23774542604968</c:v>
                </c:pt>
                <c:pt idx="3">
                  <c:v>655.51251560396975</c:v>
                </c:pt>
                <c:pt idx="4">
                  <c:v>2097.2070744976236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CC95-4D0F-82B6-A7FE6BB5ECFC}"/>
            </c:ext>
          </c:extLst>
        </c:ser>
        <c:ser>
          <c:idx val="15"/>
          <c:order val="15"/>
          <c:tx>
            <c:strRef>
              <c:f>Cox線図!$AD$3</c:f>
              <c:strCache>
                <c:ptCount val="1"/>
                <c:pt idx="0">
                  <c:v>n-ブタン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xVal>
            <c:numRef>
              <c:f>Cox線図!$AD$9:$AD$13</c:f>
              <c:numCache>
                <c:formatCode>General</c:formatCode>
                <c:ptCount val="5"/>
                <c:pt idx="0">
                  <c:v>-20</c:v>
                </c:pt>
                <c:pt idx="1">
                  <c:v>0</c:v>
                </c:pt>
                <c:pt idx="2">
                  <c:v>50</c:v>
                </c:pt>
                <c:pt idx="3">
                  <c:v>100</c:v>
                </c:pt>
                <c:pt idx="4">
                  <c:v>152</c:v>
                </c:pt>
              </c:numCache>
            </c:numRef>
          </c:xVal>
          <c:yVal>
            <c:numRef>
              <c:f>Cox線図!$AE$9:$AE$13</c:f>
              <c:numCache>
                <c:formatCode>General</c:formatCode>
                <c:ptCount val="5"/>
                <c:pt idx="0">
                  <c:v>45.211097113420273</c:v>
                </c:pt>
                <c:pt idx="1">
                  <c:v>103.20315549180003</c:v>
                </c:pt>
                <c:pt idx="2">
                  <c:v>492.670529127946</c:v>
                </c:pt>
                <c:pt idx="3">
                  <c:v>1482.537947025786</c:v>
                </c:pt>
                <c:pt idx="4">
                  <c:v>3456.98875736132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CC95-4D0F-82B6-A7FE6BB5ECFC}"/>
            </c:ext>
          </c:extLst>
        </c:ser>
        <c:ser>
          <c:idx val="16"/>
          <c:order val="16"/>
          <c:tx>
            <c:strRef>
              <c:f>Cox線図!$AF$3</c:f>
              <c:strCache>
                <c:ptCount val="1"/>
                <c:pt idx="0">
                  <c:v>プロパン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Cox線図!$AF$9:$AF$12</c:f>
              <c:numCache>
                <c:formatCode>General</c:formatCode>
                <c:ptCount val="4"/>
                <c:pt idx="0">
                  <c:v>-20</c:v>
                </c:pt>
                <c:pt idx="1">
                  <c:v>0</c:v>
                </c:pt>
                <c:pt idx="2">
                  <c:v>50</c:v>
                </c:pt>
                <c:pt idx="3">
                  <c:v>95.85</c:v>
                </c:pt>
              </c:numCache>
            </c:numRef>
          </c:xVal>
          <c:yVal>
            <c:numRef>
              <c:f>Cox線図!$AG$9:$AG$12</c:f>
              <c:numCache>
                <c:formatCode>General</c:formatCode>
                <c:ptCount val="4"/>
                <c:pt idx="0">
                  <c:v>244.23006355839354</c:v>
                </c:pt>
                <c:pt idx="1">
                  <c:v>473.64985502178814</c:v>
                </c:pt>
                <c:pt idx="2">
                  <c:v>1681.3983212074795</c:v>
                </c:pt>
                <c:pt idx="3">
                  <c:v>3886.5772574095877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0-CC95-4D0F-82B6-A7FE6BB5ECFC}"/>
            </c:ext>
          </c:extLst>
        </c:ser>
        <c:ser>
          <c:idx val="17"/>
          <c:order val="17"/>
          <c:tx>
            <c:strRef>
              <c:f>Cox線図!$AH$3</c:f>
              <c:strCache>
                <c:ptCount val="1"/>
                <c:pt idx="0">
                  <c:v>アンモニア</c:v>
                </c:pt>
              </c:strCache>
            </c:strRef>
          </c:tx>
          <c:spPr>
            <a:ln w="25400">
              <a:solidFill>
                <a:srgbClr val="33CCCC"/>
              </a:solidFill>
              <a:prstDash val="solid"/>
            </a:ln>
          </c:spPr>
          <c:marker>
            <c:symbol val="none"/>
          </c:marker>
          <c:xVal>
            <c:numRef>
              <c:f>Cox線図!$AH$9:$AH$13</c:f>
              <c:numCache>
                <c:formatCode>General</c:formatCode>
                <c:ptCount val="5"/>
                <c:pt idx="0">
                  <c:v>-20</c:v>
                </c:pt>
                <c:pt idx="1">
                  <c:v>0</c:v>
                </c:pt>
                <c:pt idx="2">
                  <c:v>50</c:v>
                </c:pt>
                <c:pt idx="3">
                  <c:v>100</c:v>
                </c:pt>
                <c:pt idx="4">
                  <c:v>132.6</c:v>
                </c:pt>
              </c:numCache>
            </c:numRef>
          </c:xVal>
          <c:yVal>
            <c:numRef>
              <c:f>Cox線図!$AI$9:$AI$13</c:f>
              <c:numCache>
                <c:formatCode>General</c:formatCode>
                <c:ptCount val="5"/>
                <c:pt idx="0">
                  <c:v>190.07473246698785</c:v>
                </c:pt>
                <c:pt idx="1">
                  <c:v>425.80753755051484</c:v>
                </c:pt>
                <c:pt idx="2">
                  <c:v>1966.4291839624957</c:v>
                </c:pt>
                <c:pt idx="3">
                  <c:v>5791.7535198484029</c:v>
                </c:pt>
                <c:pt idx="4">
                  <c:v>10020.908725942571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1-CC95-4D0F-82B6-A7FE6BB5ECFC}"/>
            </c:ext>
          </c:extLst>
        </c:ser>
        <c:ser>
          <c:idx val="18"/>
          <c:order val="18"/>
          <c:tx>
            <c:strRef>
              <c:f>Cox線図!$AJ$3</c:f>
              <c:strCache>
                <c:ptCount val="1"/>
                <c:pt idx="0">
                  <c:v>エタン</c:v>
                </c:pt>
              </c:strCache>
            </c:strRef>
          </c:tx>
          <c:spPr>
            <a:ln w="25400">
              <a:solidFill>
                <a:srgbClr val="969696"/>
              </a:solidFill>
              <a:prstDash val="solid"/>
            </a:ln>
          </c:spPr>
          <c:marker>
            <c:symbol val="none"/>
          </c:marker>
          <c:xVal>
            <c:numRef>
              <c:f>Cox線図!$AJ$9:$AJ$11</c:f>
              <c:numCache>
                <c:formatCode>General</c:formatCode>
                <c:ptCount val="3"/>
                <c:pt idx="0">
                  <c:v>-20</c:v>
                </c:pt>
                <c:pt idx="1">
                  <c:v>0</c:v>
                </c:pt>
                <c:pt idx="2">
                  <c:v>32.25</c:v>
                </c:pt>
              </c:numCache>
            </c:numRef>
          </c:xVal>
          <c:yVal>
            <c:numRef>
              <c:f>Cox線図!$AK$9:$AK$11</c:f>
              <c:numCache>
                <c:formatCode>General</c:formatCode>
                <c:ptCount val="3"/>
                <c:pt idx="0">
                  <c:v>1399.851340010948</c:v>
                </c:pt>
                <c:pt idx="1">
                  <c:v>2308.8381943686313</c:v>
                </c:pt>
                <c:pt idx="2">
                  <c:v>4469.7971599101902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2-CC95-4D0F-82B6-A7FE6BB5EC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45197583"/>
        <c:axId val="1"/>
      </c:scatterChart>
      <c:valAx>
        <c:axId val="1245197583"/>
        <c:scaling>
          <c:orientation val="minMax"/>
          <c:max val="160"/>
          <c:min val="-20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Yu Gothic"/>
                    <a:ea typeface="Yu Gothic"/>
                    <a:cs typeface="Yu Gothic"/>
                  </a:defRPr>
                </a:pPr>
                <a:r>
                  <a:rPr lang="ja-JP" altLang="en-US"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温度 ℃</a:t>
                </a:r>
              </a:p>
            </c:rich>
          </c:tx>
          <c:layout>
            <c:manualLayout>
              <c:xMode val="edge"/>
              <c:yMode val="edge"/>
              <c:x val="0.5076638631414685"/>
              <c:y val="0.924140061588346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At val="0.1"/>
        <c:crossBetween val="midCat"/>
      </c:valAx>
      <c:valAx>
        <c:axId val="1"/>
        <c:scaling>
          <c:logBase val="10"/>
          <c:orientation val="minMax"/>
          <c:max val="10000"/>
          <c:min val="0.1"/>
        </c:scaling>
        <c:delete val="0"/>
        <c:axPos val="l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en-US" altLang="ja-JP"/>
                  <a:t>p* [kPa]</a:t>
                </a:r>
              </a:p>
            </c:rich>
          </c:tx>
          <c:layout>
            <c:manualLayout>
              <c:xMode val="edge"/>
              <c:yMode val="edge"/>
              <c:x val="3.0651428367024822E-2"/>
              <c:y val="0.4390814142582459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45197583"/>
        <c:crossesAt val="-20"/>
        <c:crossBetween val="midCat"/>
        <c:majorUnit val="10"/>
        <c:minorUnit val="10"/>
      </c:valAx>
      <c:spPr>
        <a:solidFill>
          <a:srgbClr val="FFFFFF"/>
        </a:solidFill>
        <a:ln w="254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2693664569611929"/>
          <c:y val="0.40114279500373184"/>
          <c:w val="0.27769207724673262"/>
          <c:h val="0.589472890747413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033777296744925"/>
          <c:y val="0.14399999999999999"/>
          <c:w val="0.67510641249452319"/>
          <c:h val="0.75"/>
        </c:manualLayout>
      </c:layout>
      <c:scatterChart>
        <c:scatterStyle val="smoothMarker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Cox線図!$B$31:$B$32</c:f>
              <c:numCache>
                <c:formatCode>General</c:formatCode>
                <c:ptCount val="2"/>
                <c:pt idx="0">
                  <c:v>-4.830917874396135E-3</c:v>
                </c:pt>
                <c:pt idx="1">
                  <c:v>-4.830917874396135E-3</c:v>
                </c:pt>
              </c:numCache>
            </c:numRef>
          </c:xVal>
          <c:yVal>
            <c:numRef>
              <c:f>Cox線図!$C$31:$C$32</c:f>
              <c:numCache>
                <c:formatCode>General</c:formatCode>
                <c:ptCount val="2"/>
                <c:pt idx="0">
                  <c:v>0.1</c:v>
                </c:pt>
                <c:pt idx="1">
                  <c:v>10000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5DFF-47A8-B078-84C5E49915F8}"/>
            </c:ext>
          </c:extLst>
        </c:ser>
        <c:ser>
          <c:idx val="1"/>
          <c:order val="1"/>
          <c:spPr>
            <a:ln w="12700">
              <a:solidFill>
                <a:srgbClr val="C0C0C0"/>
              </a:solidFill>
              <a:prstDash val="solid"/>
            </a:ln>
          </c:spPr>
          <c:marker>
            <c:symbol val="none"/>
          </c:marker>
          <c:xVal>
            <c:numRef>
              <c:f>Cox線図!$B$33:$B$34</c:f>
              <c:numCache>
                <c:formatCode>General</c:formatCode>
                <c:ptCount val="2"/>
                <c:pt idx="0">
                  <c:v>-4.608294930875576E-3</c:v>
                </c:pt>
                <c:pt idx="1">
                  <c:v>-4.608294930875576E-3</c:v>
                </c:pt>
              </c:numCache>
            </c:numRef>
          </c:xVal>
          <c:yVal>
            <c:numRef>
              <c:f>Cox線図!$C$33:$C$34</c:f>
              <c:numCache>
                <c:formatCode>General</c:formatCode>
                <c:ptCount val="2"/>
                <c:pt idx="0">
                  <c:v>0.1</c:v>
                </c:pt>
                <c:pt idx="1">
                  <c:v>10000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5DFF-47A8-B078-84C5E49915F8}"/>
            </c:ext>
          </c:extLst>
        </c:ser>
        <c:ser>
          <c:idx val="2"/>
          <c:order val="2"/>
          <c:spPr>
            <a:ln w="12700">
              <a:solidFill>
                <a:srgbClr val="C0C0C0"/>
              </a:solidFill>
              <a:prstDash val="solid"/>
            </a:ln>
          </c:spPr>
          <c:marker>
            <c:symbol val="none"/>
          </c:marker>
          <c:xVal>
            <c:numRef>
              <c:f>Cox線図!$B$35:$B$36</c:f>
              <c:numCache>
                <c:formatCode>General</c:formatCode>
                <c:ptCount val="2"/>
                <c:pt idx="0">
                  <c:v>-4.4052863436123352E-3</c:v>
                </c:pt>
                <c:pt idx="1">
                  <c:v>-4.4052863436123352E-3</c:v>
                </c:pt>
              </c:numCache>
            </c:numRef>
          </c:xVal>
          <c:yVal>
            <c:numRef>
              <c:f>Cox線図!$C$35:$C$36</c:f>
              <c:numCache>
                <c:formatCode>General</c:formatCode>
                <c:ptCount val="2"/>
                <c:pt idx="0">
                  <c:v>0.1</c:v>
                </c:pt>
                <c:pt idx="1">
                  <c:v>10000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5DFF-47A8-B078-84C5E49915F8}"/>
            </c:ext>
          </c:extLst>
        </c:ser>
        <c:ser>
          <c:idx val="3"/>
          <c:order val="3"/>
          <c:spPr>
            <a:ln w="12700">
              <a:solidFill>
                <a:srgbClr val="C0C0C0"/>
              </a:solidFill>
              <a:prstDash val="solid"/>
            </a:ln>
          </c:spPr>
          <c:marker>
            <c:symbol val="none"/>
          </c:marker>
          <c:xVal>
            <c:numRef>
              <c:f>Cox線図!$B$37:$B$38</c:f>
              <c:numCache>
                <c:formatCode>General</c:formatCode>
                <c:ptCount val="2"/>
                <c:pt idx="0">
                  <c:v>-4.2194092827004216E-3</c:v>
                </c:pt>
                <c:pt idx="1">
                  <c:v>-4.2194092827004216E-3</c:v>
                </c:pt>
              </c:numCache>
            </c:numRef>
          </c:xVal>
          <c:yVal>
            <c:numRef>
              <c:f>Cox線図!$C$37:$C$38</c:f>
              <c:numCache>
                <c:formatCode>General</c:formatCode>
                <c:ptCount val="2"/>
                <c:pt idx="0">
                  <c:v>0.1</c:v>
                </c:pt>
                <c:pt idx="1">
                  <c:v>10000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5DFF-47A8-B078-84C5E49915F8}"/>
            </c:ext>
          </c:extLst>
        </c:ser>
        <c:ser>
          <c:idx val="4"/>
          <c:order val="4"/>
          <c:spPr>
            <a:ln w="12700">
              <a:solidFill>
                <a:srgbClr val="C0C0C0"/>
              </a:solidFill>
              <a:prstDash val="solid"/>
            </a:ln>
          </c:spPr>
          <c:marker>
            <c:symbol val="none"/>
          </c:marker>
          <c:xVal>
            <c:numRef>
              <c:f>Cox線図!$B$39:$B$40</c:f>
              <c:numCache>
                <c:formatCode>General</c:formatCode>
                <c:ptCount val="2"/>
                <c:pt idx="0">
                  <c:v>-4.048582995951417E-3</c:v>
                </c:pt>
                <c:pt idx="1">
                  <c:v>-4.048582995951417E-3</c:v>
                </c:pt>
              </c:numCache>
            </c:numRef>
          </c:xVal>
          <c:yVal>
            <c:numRef>
              <c:f>Cox線図!$C$39:$C$40</c:f>
              <c:numCache>
                <c:formatCode>General</c:formatCode>
                <c:ptCount val="2"/>
                <c:pt idx="0">
                  <c:v>0.1</c:v>
                </c:pt>
                <c:pt idx="1">
                  <c:v>10000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5DFF-47A8-B078-84C5E49915F8}"/>
            </c:ext>
          </c:extLst>
        </c:ser>
        <c:ser>
          <c:idx val="5"/>
          <c:order val="5"/>
          <c:spPr>
            <a:ln w="12700">
              <a:solidFill>
                <a:srgbClr val="C0C0C0"/>
              </a:solidFill>
              <a:prstDash val="solid"/>
            </a:ln>
          </c:spPr>
          <c:marker>
            <c:symbol val="none"/>
          </c:marker>
          <c:xVal>
            <c:numRef>
              <c:f>Cox線図!$B$41:$B$42</c:f>
              <c:numCache>
                <c:formatCode>General</c:formatCode>
                <c:ptCount val="2"/>
                <c:pt idx="0">
                  <c:v>-3.8910505836575876E-3</c:v>
                </c:pt>
                <c:pt idx="1">
                  <c:v>-3.8910505836575876E-3</c:v>
                </c:pt>
              </c:numCache>
            </c:numRef>
          </c:xVal>
          <c:yVal>
            <c:numRef>
              <c:f>Cox線図!$C$41:$C$42</c:f>
              <c:numCache>
                <c:formatCode>General</c:formatCode>
                <c:ptCount val="2"/>
                <c:pt idx="0">
                  <c:v>0.1</c:v>
                </c:pt>
                <c:pt idx="1">
                  <c:v>10000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5DFF-47A8-B078-84C5E49915F8}"/>
            </c:ext>
          </c:extLst>
        </c:ser>
        <c:ser>
          <c:idx val="6"/>
          <c:order val="6"/>
          <c:spPr>
            <a:ln w="12700">
              <a:solidFill>
                <a:srgbClr val="C0C0C0"/>
              </a:solidFill>
              <a:prstDash val="solid"/>
            </a:ln>
          </c:spPr>
          <c:marker>
            <c:symbol val="none"/>
          </c:marker>
          <c:xVal>
            <c:numRef>
              <c:f>Cox線図!$B$43:$B$44</c:f>
              <c:numCache>
                <c:formatCode>General</c:formatCode>
                <c:ptCount val="2"/>
                <c:pt idx="0">
                  <c:v>-3.7453183520599251E-3</c:v>
                </c:pt>
                <c:pt idx="1">
                  <c:v>-3.7453183520599251E-3</c:v>
                </c:pt>
              </c:numCache>
            </c:numRef>
          </c:xVal>
          <c:yVal>
            <c:numRef>
              <c:f>Cox線図!$C$43:$C$44</c:f>
              <c:numCache>
                <c:formatCode>General</c:formatCode>
                <c:ptCount val="2"/>
                <c:pt idx="0">
                  <c:v>0.1</c:v>
                </c:pt>
                <c:pt idx="1">
                  <c:v>10000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5DFF-47A8-B078-84C5E49915F8}"/>
            </c:ext>
          </c:extLst>
        </c:ser>
        <c:ser>
          <c:idx val="7"/>
          <c:order val="7"/>
          <c:spPr>
            <a:ln w="12700">
              <a:solidFill>
                <a:srgbClr val="C0C0C0"/>
              </a:solidFill>
              <a:prstDash val="solid"/>
            </a:ln>
          </c:spPr>
          <c:marker>
            <c:symbol val="none"/>
          </c:marker>
          <c:xVal>
            <c:numRef>
              <c:f>Cox線図!$B$45:$B$46</c:f>
              <c:numCache>
                <c:formatCode>General</c:formatCode>
                <c:ptCount val="2"/>
                <c:pt idx="0">
                  <c:v>-3.6101083032490976E-3</c:v>
                </c:pt>
                <c:pt idx="1">
                  <c:v>-3.6101083032490976E-3</c:v>
                </c:pt>
              </c:numCache>
            </c:numRef>
          </c:xVal>
          <c:yVal>
            <c:numRef>
              <c:f>Cox線図!$C$45:$C$46</c:f>
              <c:numCache>
                <c:formatCode>General</c:formatCode>
                <c:ptCount val="2"/>
                <c:pt idx="0">
                  <c:v>0.1</c:v>
                </c:pt>
                <c:pt idx="1">
                  <c:v>10000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7-5DFF-47A8-B078-84C5E49915F8}"/>
            </c:ext>
          </c:extLst>
        </c:ser>
        <c:ser>
          <c:idx val="8"/>
          <c:order val="8"/>
          <c:spPr>
            <a:ln w="12700">
              <a:solidFill>
                <a:srgbClr val="C0C0C0"/>
              </a:solidFill>
              <a:prstDash val="solid"/>
            </a:ln>
          </c:spPr>
          <c:marker>
            <c:symbol val="none"/>
          </c:marker>
          <c:xVal>
            <c:numRef>
              <c:f>Cox線図!$B$47:$B$48</c:f>
              <c:numCache>
                <c:formatCode>General</c:formatCode>
                <c:ptCount val="2"/>
                <c:pt idx="0">
                  <c:v>-3.4843205574912892E-3</c:v>
                </c:pt>
                <c:pt idx="1">
                  <c:v>-3.4843205574912892E-3</c:v>
                </c:pt>
              </c:numCache>
            </c:numRef>
          </c:xVal>
          <c:yVal>
            <c:numRef>
              <c:f>Cox線図!$C$47:$C$48</c:f>
              <c:numCache>
                <c:formatCode>General</c:formatCode>
                <c:ptCount val="2"/>
                <c:pt idx="0">
                  <c:v>0.1</c:v>
                </c:pt>
                <c:pt idx="1">
                  <c:v>10000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8-5DFF-47A8-B078-84C5E49915F8}"/>
            </c:ext>
          </c:extLst>
        </c:ser>
        <c:ser>
          <c:idx val="9"/>
          <c:order val="9"/>
          <c:spPr>
            <a:ln w="12700">
              <a:solidFill>
                <a:srgbClr val="C0C0C0"/>
              </a:solidFill>
              <a:prstDash val="solid"/>
            </a:ln>
          </c:spPr>
          <c:marker>
            <c:symbol val="none"/>
          </c:marker>
          <c:xVal>
            <c:numRef>
              <c:f>Cox線図!$B$49:$B$50</c:f>
              <c:numCache>
                <c:formatCode>General</c:formatCode>
                <c:ptCount val="2"/>
                <c:pt idx="0">
                  <c:v>-3.3670033670033669E-3</c:v>
                </c:pt>
                <c:pt idx="1">
                  <c:v>-3.3670033670033669E-3</c:v>
                </c:pt>
              </c:numCache>
            </c:numRef>
          </c:xVal>
          <c:yVal>
            <c:numRef>
              <c:f>Cox線図!$C$49:$C$50</c:f>
              <c:numCache>
                <c:formatCode>General</c:formatCode>
                <c:ptCount val="2"/>
                <c:pt idx="0">
                  <c:v>0.1</c:v>
                </c:pt>
                <c:pt idx="1">
                  <c:v>10000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9-5DFF-47A8-B078-84C5E49915F8}"/>
            </c:ext>
          </c:extLst>
        </c:ser>
        <c:ser>
          <c:idx val="10"/>
          <c:order val="10"/>
          <c:spPr>
            <a:ln w="12700">
              <a:solidFill>
                <a:srgbClr val="C0C0C0"/>
              </a:solidFill>
              <a:prstDash val="solid"/>
            </a:ln>
          </c:spPr>
          <c:marker>
            <c:symbol val="none"/>
          </c:marker>
          <c:xVal>
            <c:numRef>
              <c:f>Cox線図!$B$51:$B$52</c:f>
              <c:numCache>
                <c:formatCode>General</c:formatCode>
                <c:ptCount val="2"/>
                <c:pt idx="0">
                  <c:v>-3.2573289902280132E-3</c:v>
                </c:pt>
                <c:pt idx="1">
                  <c:v>-3.2573289902280132E-3</c:v>
                </c:pt>
              </c:numCache>
            </c:numRef>
          </c:xVal>
          <c:yVal>
            <c:numRef>
              <c:f>Cox線図!$C$51:$C$52</c:f>
              <c:numCache>
                <c:formatCode>General</c:formatCode>
                <c:ptCount val="2"/>
                <c:pt idx="0">
                  <c:v>0.1</c:v>
                </c:pt>
                <c:pt idx="1">
                  <c:v>10000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A-5DFF-47A8-B078-84C5E49915F8}"/>
            </c:ext>
          </c:extLst>
        </c:ser>
        <c:ser>
          <c:idx val="11"/>
          <c:order val="11"/>
          <c:spPr>
            <a:ln w="12700">
              <a:solidFill>
                <a:srgbClr val="C0C0C0"/>
              </a:solidFill>
              <a:prstDash val="solid"/>
            </a:ln>
          </c:spPr>
          <c:marker>
            <c:symbol val="none"/>
          </c:marker>
          <c:xVal>
            <c:numRef>
              <c:f>Cox線図!$B$53:$B$54</c:f>
              <c:numCache>
                <c:formatCode>General</c:formatCode>
                <c:ptCount val="2"/>
                <c:pt idx="0">
                  <c:v>-3.1545741324921135E-3</c:v>
                </c:pt>
                <c:pt idx="1">
                  <c:v>-3.1545741324921135E-3</c:v>
                </c:pt>
              </c:numCache>
            </c:numRef>
          </c:xVal>
          <c:yVal>
            <c:numRef>
              <c:f>Cox線図!$C$53:$C$54</c:f>
              <c:numCache>
                <c:formatCode>General</c:formatCode>
                <c:ptCount val="2"/>
                <c:pt idx="0">
                  <c:v>0.1</c:v>
                </c:pt>
                <c:pt idx="1">
                  <c:v>10000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B-5DFF-47A8-B078-84C5E49915F8}"/>
            </c:ext>
          </c:extLst>
        </c:ser>
        <c:ser>
          <c:idx val="12"/>
          <c:order val="12"/>
          <c:spPr>
            <a:ln w="12700">
              <a:solidFill>
                <a:srgbClr val="C0C0C0"/>
              </a:solidFill>
              <a:prstDash val="solid"/>
            </a:ln>
          </c:spPr>
          <c:marker>
            <c:symbol val="none"/>
          </c:marker>
          <c:xVal>
            <c:numRef>
              <c:f>Cox線図!$B$55:$B$56</c:f>
              <c:numCache>
                <c:formatCode>General</c:formatCode>
                <c:ptCount val="2"/>
                <c:pt idx="0">
                  <c:v>-3.0581039755351682E-3</c:v>
                </c:pt>
                <c:pt idx="1">
                  <c:v>-3.0581039755351682E-3</c:v>
                </c:pt>
              </c:numCache>
            </c:numRef>
          </c:xVal>
          <c:yVal>
            <c:numRef>
              <c:f>Cox線図!$C$55:$C$56</c:f>
              <c:numCache>
                <c:formatCode>General</c:formatCode>
                <c:ptCount val="2"/>
                <c:pt idx="0">
                  <c:v>0.1</c:v>
                </c:pt>
                <c:pt idx="1">
                  <c:v>10000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C-5DFF-47A8-B078-84C5E49915F8}"/>
            </c:ext>
          </c:extLst>
        </c:ser>
        <c:ser>
          <c:idx val="13"/>
          <c:order val="13"/>
          <c:spPr>
            <a:ln w="12700">
              <a:solidFill>
                <a:srgbClr val="C0C0C0"/>
              </a:solidFill>
              <a:prstDash val="solid"/>
            </a:ln>
          </c:spPr>
          <c:marker>
            <c:symbol val="none"/>
          </c:marker>
          <c:xVal>
            <c:numRef>
              <c:f>Cox線図!$B$57:$B$58</c:f>
              <c:numCache>
                <c:formatCode>General</c:formatCode>
                <c:ptCount val="2"/>
                <c:pt idx="0">
                  <c:v>-2.881844380403458E-3</c:v>
                </c:pt>
                <c:pt idx="1">
                  <c:v>-2.881844380403458E-3</c:v>
                </c:pt>
              </c:numCache>
            </c:numRef>
          </c:xVal>
          <c:yVal>
            <c:numRef>
              <c:f>Cox線図!$C$57:$C$58</c:f>
              <c:numCache>
                <c:formatCode>General</c:formatCode>
                <c:ptCount val="2"/>
                <c:pt idx="0">
                  <c:v>0.1</c:v>
                </c:pt>
                <c:pt idx="1">
                  <c:v>10000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D-5DFF-47A8-B078-84C5E49915F8}"/>
            </c:ext>
          </c:extLst>
        </c:ser>
        <c:ser>
          <c:idx val="14"/>
          <c:order val="14"/>
          <c:spPr>
            <a:ln w="12700">
              <a:solidFill>
                <a:srgbClr val="C0C0C0"/>
              </a:solidFill>
              <a:prstDash val="solid"/>
            </a:ln>
          </c:spPr>
          <c:marker>
            <c:symbol val="none"/>
          </c:marker>
          <c:xVal>
            <c:numRef>
              <c:f>Cox線図!$B$59:$B$60</c:f>
              <c:numCache>
                <c:formatCode>General</c:formatCode>
                <c:ptCount val="2"/>
                <c:pt idx="0">
                  <c:v>-2.7247956403269754E-3</c:v>
                </c:pt>
                <c:pt idx="1">
                  <c:v>-2.7247956403269754E-3</c:v>
                </c:pt>
              </c:numCache>
            </c:numRef>
          </c:xVal>
          <c:yVal>
            <c:numRef>
              <c:f>Cox線図!$C$59:$C$60</c:f>
              <c:numCache>
                <c:formatCode>General</c:formatCode>
                <c:ptCount val="2"/>
                <c:pt idx="0">
                  <c:v>0.1</c:v>
                </c:pt>
                <c:pt idx="1">
                  <c:v>10000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E-5DFF-47A8-B078-84C5E49915F8}"/>
            </c:ext>
          </c:extLst>
        </c:ser>
        <c:ser>
          <c:idx val="15"/>
          <c:order val="15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Cox線図!$B$69:$B$73</c:f>
              <c:numCache>
                <c:formatCode>General</c:formatCode>
                <c:ptCount val="5"/>
                <c:pt idx="0">
                  <c:v>-4.830917874396135E-3</c:v>
                </c:pt>
                <c:pt idx="1">
                  <c:v>-4.4052863436123352E-3</c:v>
                </c:pt>
                <c:pt idx="2">
                  <c:v>-3.6101083032490976E-3</c:v>
                </c:pt>
                <c:pt idx="3">
                  <c:v>-3.0581039755351682E-3</c:v>
                </c:pt>
                <c:pt idx="4">
                  <c:v>-2.5839793281653748E-3</c:v>
                </c:pt>
              </c:numCache>
            </c:numRef>
          </c:xVal>
          <c:yVal>
            <c:numRef>
              <c:f>Cox線図!$C$69:$C$73</c:f>
              <c:numCache>
                <c:formatCode>General</c:formatCode>
                <c:ptCount val="5"/>
                <c:pt idx="0">
                  <c:v>0.1168911286638262</c:v>
                </c:pt>
                <c:pt idx="1">
                  <c:v>0.59308643842613684</c:v>
                </c:pt>
                <c:pt idx="2">
                  <c:v>12.327687129000822</c:v>
                </c:pt>
                <c:pt idx="3">
                  <c:v>101.3174022882513</c:v>
                </c:pt>
                <c:pt idx="4">
                  <c:v>618.63923841171481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5DFF-47A8-B078-84C5E49915F8}"/>
            </c:ext>
          </c:extLst>
        </c:ser>
        <c:ser>
          <c:idx val="16"/>
          <c:order val="16"/>
          <c:spPr>
            <a:ln w="19050">
              <a:noFill/>
            </a:ln>
          </c:spPr>
          <c:marker>
            <c:symbol val="x"/>
            <c:size val="7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Cox線図!$D$19:$D$23</c:f>
              <c:numCache>
                <c:formatCode>General</c:formatCode>
                <c:ptCount val="5"/>
                <c:pt idx="0">
                  <c:v>-1.6634783331947102E-3</c:v>
                </c:pt>
                <c:pt idx="1">
                  <c:v>-3.8752179810114316E-3</c:v>
                </c:pt>
                <c:pt idx="2">
                  <c:v>-2.6381743833267376E-3</c:v>
                </c:pt>
                <c:pt idx="3">
                  <c:v>-3.0974136595942384E-3</c:v>
                </c:pt>
                <c:pt idx="4">
                  <c:v>-3.8572806171648989E-3</c:v>
                </c:pt>
              </c:numCache>
            </c:numRef>
          </c:xVal>
          <c:yVal>
            <c:numRef>
              <c:f>Cox線図!$F$19:$F$23</c:f>
              <c:numCache>
                <c:formatCode>General</c:formatCode>
                <c:ptCount val="5"/>
                <c:pt idx="0">
                  <c:v>22100</c:v>
                </c:pt>
                <c:pt idx="1">
                  <c:v>7370</c:v>
                </c:pt>
                <c:pt idx="2">
                  <c:v>3800</c:v>
                </c:pt>
                <c:pt idx="3">
                  <c:v>4240</c:v>
                </c:pt>
                <c:pt idx="4">
                  <c:v>4880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10-5DFF-47A8-B078-84C5E49915F8}"/>
            </c:ext>
          </c:extLst>
        </c:ser>
        <c:ser>
          <c:idx val="17"/>
          <c:order val="17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Cox線図!$D$69:$D$71</c:f>
              <c:numCache>
                <c:formatCode>General</c:formatCode>
                <c:ptCount val="3"/>
                <c:pt idx="0">
                  <c:v>-4.830917874396135E-3</c:v>
                </c:pt>
                <c:pt idx="1">
                  <c:v>-4.4052863436123352E-3</c:v>
                </c:pt>
                <c:pt idx="2">
                  <c:v>-3.875968992248062E-3</c:v>
                </c:pt>
              </c:numCache>
            </c:numRef>
          </c:xVal>
          <c:yVal>
            <c:numRef>
              <c:f>Cox線図!$E$69:$E$71</c:f>
              <c:numCache>
                <c:formatCode>General</c:formatCode>
                <c:ptCount val="3"/>
                <c:pt idx="0">
                  <c:v>1970</c:v>
                </c:pt>
                <c:pt idx="1">
                  <c:v>3485</c:v>
                </c:pt>
                <c:pt idx="2">
                  <c:v>7370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11-5DFF-47A8-B078-84C5E49915F8}"/>
            </c:ext>
          </c:extLst>
        </c:ser>
        <c:ser>
          <c:idx val="18"/>
          <c:order val="18"/>
          <c:spPr>
            <a:ln w="12700">
              <a:solidFill>
                <a:srgbClr val="99CC00"/>
              </a:solidFill>
              <a:prstDash val="solid"/>
            </a:ln>
          </c:spPr>
          <c:marker>
            <c:symbol val="none"/>
          </c:marker>
          <c:dPt>
            <c:idx val="1"/>
            <c:bubble3D val="0"/>
            <c:spPr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5DFF-47A8-B078-84C5E49915F8}"/>
              </c:ext>
            </c:extLst>
          </c:dPt>
          <c:xVal>
            <c:numRef>
              <c:f>Cox線図!$F$72:$F$73</c:f>
              <c:numCache>
                <c:formatCode>General</c:formatCode>
                <c:ptCount val="2"/>
                <c:pt idx="0">
                  <c:v>-3.0581039755351682E-3</c:v>
                </c:pt>
                <c:pt idx="1">
                  <c:v>-2.4390243902439024E-3</c:v>
                </c:pt>
              </c:numCache>
            </c:numRef>
          </c:xVal>
          <c:yVal>
            <c:numRef>
              <c:f>Cox線図!$G$72:$G$73</c:f>
              <c:numCache>
                <c:formatCode>General</c:formatCode>
                <c:ptCount val="2"/>
                <c:pt idx="0">
                  <c:v>0.04</c:v>
                </c:pt>
                <c:pt idx="1">
                  <c:v>1.33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14-5DFF-47A8-B078-84C5E49915F8}"/>
            </c:ext>
          </c:extLst>
        </c:ser>
        <c:ser>
          <c:idx val="19"/>
          <c:order val="19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Cox線図!$H$69:$H$73</c:f>
              <c:numCache>
                <c:formatCode>General</c:formatCode>
                <c:ptCount val="5"/>
                <c:pt idx="0">
                  <c:v>-4.830917874396135E-3</c:v>
                </c:pt>
                <c:pt idx="1">
                  <c:v>-4.4052863436123352E-3</c:v>
                </c:pt>
                <c:pt idx="2">
                  <c:v>-3.6101083032490976E-3</c:v>
                </c:pt>
                <c:pt idx="3">
                  <c:v>-3.0581039755351682E-3</c:v>
                </c:pt>
                <c:pt idx="4">
                  <c:v>-2.5839793281653748E-3</c:v>
                </c:pt>
              </c:numCache>
            </c:numRef>
          </c:xVal>
          <c:yVal>
            <c:numRef>
              <c:f>Cox線図!$I$69:$I$73</c:f>
              <c:numCache>
                <c:formatCode>General</c:formatCode>
                <c:ptCount val="5"/>
                <c:pt idx="0">
                  <c:v>1.3680170354549403E-12</c:v>
                </c:pt>
                <c:pt idx="1">
                  <c:v>7.6504261535069836E-10</c:v>
                </c:pt>
                <c:pt idx="2">
                  <c:v>1.2926445201017646E-5</c:v>
                </c:pt>
                <c:pt idx="3">
                  <c:v>3.2910954073744341E-3</c:v>
                </c:pt>
                <c:pt idx="4">
                  <c:v>0.20748138663134094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5-5DFF-47A8-B078-84C5E49915F8}"/>
            </c:ext>
          </c:extLst>
        </c:ser>
        <c:ser>
          <c:idx val="20"/>
          <c:order val="20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Cox線図!$J$69:$J$73</c:f>
              <c:numCache>
                <c:formatCode>General</c:formatCode>
                <c:ptCount val="5"/>
                <c:pt idx="0">
                  <c:v>-4.830917874396135E-3</c:v>
                </c:pt>
                <c:pt idx="1">
                  <c:v>-4.4052863436123352E-3</c:v>
                </c:pt>
                <c:pt idx="2">
                  <c:v>-3.6101083032490976E-3</c:v>
                </c:pt>
                <c:pt idx="3">
                  <c:v>-3.0581039755351682E-3</c:v>
                </c:pt>
                <c:pt idx="4">
                  <c:v>-2.5839793281653748E-3</c:v>
                </c:pt>
              </c:numCache>
            </c:numRef>
          </c:xVal>
          <c:yVal>
            <c:numRef>
              <c:f>Cox線図!$K$69:$K$73</c:f>
              <c:numCache>
                <c:formatCode>General</c:formatCode>
                <c:ptCount val="5"/>
                <c:pt idx="0">
                  <c:v>3.457413132355189E-8</c:v>
                </c:pt>
                <c:pt idx="1">
                  <c:v>2.0033539922744299E-6</c:v>
                </c:pt>
                <c:pt idx="2">
                  <c:v>1.585694723673751E-3</c:v>
                </c:pt>
                <c:pt idx="3">
                  <c:v>9.1111426378506305E-2</c:v>
                </c:pt>
                <c:pt idx="4">
                  <c:v>2.1490892328760789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16-5DFF-47A8-B078-84C5E49915F8}"/>
            </c:ext>
          </c:extLst>
        </c:ser>
        <c:ser>
          <c:idx val="21"/>
          <c:order val="21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Cox線図!$L$69:$L$73</c:f>
              <c:numCache>
                <c:formatCode>General</c:formatCode>
                <c:ptCount val="5"/>
                <c:pt idx="0">
                  <c:v>-4.830917874396135E-3</c:v>
                </c:pt>
                <c:pt idx="1">
                  <c:v>-4.4052863436123352E-3</c:v>
                </c:pt>
                <c:pt idx="2">
                  <c:v>-3.6101083032490976E-3</c:v>
                </c:pt>
                <c:pt idx="3">
                  <c:v>-3.0581039755351682E-3</c:v>
                </c:pt>
                <c:pt idx="4">
                  <c:v>-2.5839793281653748E-3</c:v>
                </c:pt>
              </c:numCache>
            </c:numRef>
          </c:xVal>
          <c:yVal>
            <c:numRef>
              <c:f>Cox線図!$M$69:$M$73</c:f>
              <c:numCache>
                <c:formatCode>General</c:formatCode>
                <c:ptCount val="5"/>
                <c:pt idx="0">
                  <c:v>1.3109807505391183E-4</c:v>
                </c:pt>
                <c:pt idx="1">
                  <c:v>1.6328658319408006E-3</c:v>
                </c:pt>
                <c:pt idx="2">
                  <c:v>0.13367784162538623</c:v>
                </c:pt>
                <c:pt idx="3">
                  <c:v>2.2983165596952797</c:v>
                </c:pt>
                <c:pt idx="4">
                  <c:v>23.30260966681054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17-5DFF-47A8-B078-84C5E49915F8}"/>
            </c:ext>
          </c:extLst>
        </c:ser>
        <c:ser>
          <c:idx val="22"/>
          <c:order val="22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Cox線図!$N$69:$N$73</c:f>
              <c:numCache>
                <c:formatCode>General</c:formatCode>
                <c:ptCount val="5"/>
                <c:pt idx="0">
                  <c:v>-4.830917874396135E-3</c:v>
                </c:pt>
                <c:pt idx="1">
                  <c:v>-4.4052863436123352E-3</c:v>
                </c:pt>
                <c:pt idx="2">
                  <c:v>-3.6101083032490976E-3</c:v>
                </c:pt>
                <c:pt idx="3">
                  <c:v>-3.0581039755351682E-3</c:v>
                </c:pt>
                <c:pt idx="4">
                  <c:v>-2.5839793281653748E-3</c:v>
                </c:pt>
              </c:numCache>
            </c:numRef>
          </c:xVal>
          <c:yVal>
            <c:numRef>
              <c:f>Cox線図!$O$69:$O$73</c:f>
              <c:numCache>
                <c:formatCode>General</c:formatCode>
                <c:ptCount val="5"/>
                <c:pt idx="0">
                  <c:v>2.9806970425713219E-3</c:v>
                </c:pt>
                <c:pt idx="1">
                  <c:v>2.2864640983275532E-2</c:v>
                </c:pt>
                <c:pt idx="2">
                  <c:v>0.86676865950109494</c:v>
                </c:pt>
                <c:pt idx="3">
                  <c:v>9.5616161474614838</c:v>
                </c:pt>
                <c:pt idx="4">
                  <c:v>69.732444578093961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18-5DFF-47A8-B078-84C5E49915F8}"/>
            </c:ext>
          </c:extLst>
        </c:ser>
        <c:ser>
          <c:idx val="23"/>
          <c:order val="23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Cox線図!$P$69:$P$73</c:f>
              <c:numCache>
                <c:formatCode>General</c:formatCode>
                <c:ptCount val="5"/>
                <c:pt idx="0">
                  <c:v>-4.830917874396135E-3</c:v>
                </c:pt>
                <c:pt idx="1">
                  <c:v>-4.4052863436123352E-3</c:v>
                </c:pt>
                <c:pt idx="2">
                  <c:v>-3.6101083032490976E-3</c:v>
                </c:pt>
                <c:pt idx="3">
                  <c:v>-3.0581039755351682E-3</c:v>
                </c:pt>
                <c:pt idx="4">
                  <c:v>-2.5839793281653748E-3</c:v>
                </c:pt>
              </c:numCache>
            </c:numRef>
          </c:xVal>
          <c:yVal>
            <c:numRef>
              <c:f>Cox線図!$Q$69:$Q$73</c:f>
              <c:numCache>
                <c:formatCode>General</c:formatCode>
                <c:ptCount val="5"/>
                <c:pt idx="0">
                  <c:v>7.9138332978764006E-2</c:v>
                </c:pt>
                <c:pt idx="1">
                  <c:v>0.38100254790073529</c:v>
                </c:pt>
                <c:pt idx="2">
                  <c:v>6.7147222763975991</c:v>
                </c:pt>
                <c:pt idx="3">
                  <c:v>46.831391731700023</c:v>
                </c:pt>
                <c:pt idx="4">
                  <c:v>240.67414497373352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19-5DFF-47A8-B078-84C5E49915F8}"/>
            </c:ext>
          </c:extLst>
        </c:ser>
        <c:ser>
          <c:idx val="24"/>
          <c:order val="24"/>
          <c:spPr>
            <a:ln w="12700">
              <a:solidFill>
                <a:srgbClr val="003366"/>
              </a:solidFill>
              <a:prstDash val="solid"/>
            </a:ln>
          </c:spPr>
          <c:marker>
            <c:symbol val="none"/>
          </c:marker>
          <c:xVal>
            <c:numRef>
              <c:f>Cox線図!$R$69:$R$73</c:f>
              <c:numCache>
                <c:formatCode>General</c:formatCode>
                <c:ptCount val="5"/>
                <c:pt idx="0">
                  <c:v>-4.830917874396135E-3</c:v>
                </c:pt>
                <c:pt idx="1">
                  <c:v>-4.4052863436123352E-3</c:v>
                </c:pt>
                <c:pt idx="2">
                  <c:v>-3.6101083032490976E-3</c:v>
                </c:pt>
                <c:pt idx="3">
                  <c:v>-3.0581039755351682E-3</c:v>
                </c:pt>
                <c:pt idx="4">
                  <c:v>-2.5839793281653748E-3</c:v>
                </c:pt>
              </c:numCache>
            </c:numRef>
          </c:xVal>
          <c:yVal>
            <c:numRef>
              <c:f>Cox線図!$S$69:$S$73</c:f>
              <c:numCache>
                <c:formatCode>General</c:formatCode>
                <c:ptCount val="5"/>
                <c:pt idx="0">
                  <c:v>0.21778543239181997</c:v>
                </c:pt>
                <c:pt idx="1">
                  <c:v>0.89608196871848389</c:v>
                </c:pt>
                <c:pt idx="2">
                  <c:v>12.280244900423256</c:v>
                </c:pt>
                <c:pt idx="3">
                  <c:v>74.168507264595377</c:v>
                </c:pt>
                <c:pt idx="4">
                  <c:v>343.3710751178242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1A-5DFF-47A8-B078-84C5E49915F8}"/>
            </c:ext>
          </c:extLst>
        </c:ser>
        <c:ser>
          <c:idx val="25"/>
          <c:order val="25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Cox線図!$T$69:$T$73</c:f>
              <c:numCache>
                <c:formatCode>General</c:formatCode>
                <c:ptCount val="5"/>
                <c:pt idx="0">
                  <c:v>-4.830917874396135E-3</c:v>
                </c:pt>
                <c:pt idx="1">
                  <c:v>-4.4052863436123352E-3</c:v>
                </c:pt>
                <c:pt idx="2">
                  <c:v>-3.6101083032490976E-3</c:v>
                </c:pt>
                <c:pt idx="3">
                  <c:v>-3.0581039755351682E-3</c:v>
                </c:pt>
                <c:pt idx="4">
                  <c:v>-2.5839793281653748E-3</c:v>
                </c:pt>
              </c:numCache>
            </c:numRef>
          </c:xVal>
          <c:yVal>
            <c:numRef>
              <c:f>Cox線図!$U$69:$U$73</c:f>
              <c:numCache>
                <c:formatCode>General</c:formatCode>
                <c:ptCount val="5"/>
                <c:pt idx="0">
                  <c:v>1.8631533706111636</c:v>
                </c:pt>
                <c:pt idx="1">
                  <c:v>6.0426330866894418</c:v>
                </c:pt>
                <c:pt idx="2">
                  <c:v>54.04506632184448</c:v>
                </c:pt>
                <c:pt idx="3">
                  <c:v>246.00211035562498</c:v>
                </c:pt>
                <c:pt idx="4">
                  <c:v>901.00173803706332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1B-5DFF-47A8-B078-84C5E49915F8}"/>
            </c:ext>
          </c:extLst>
        </c:ser>
        <c:ser>
          <c:idx val="26"/>
          <c:order val="26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Cox線図!$V$69:$V$73</c:f>
              <c:numCache>
                <c:formatCode>General</c:formatCode>
                <c:ptCount val="5"/>
                <c:pt idx="0">
                  <c:v>-4.830917874396135E-3</c:v>
                </c:pt>
                <c:pt idx="1">
                  <c:v>-4.4052863436123352E-3</c:v>
                </c:pt>
                <c:pt idx="2">
                  <c:v>-3.6101083032490976E-3</c:v>
                </c:pt>
                <c:pt idx="3">
                  <c:v>-3.0581039755351682E-3</c:v>
                </c:pt>
                <c:pt idx="4">
                  <c:v>-2.5839793281653748E-3</c:v>
                </c:pt>
              </c:numCache>
            </c:numRef>
          </c:xVal>
          <c:yVal>
            <c:numRef>
              <c:f>Cox線図!$W$69:$W$73</c:f>
              <c:numCache>
                <c:formatCode>General</c:formatCode>
                <c:ptCount val="5"/>
                <c:pt idx="0">
                  <c:v>0.99812289296763457</c:v>
                </c:pt>
                <c:pt idx="1">
                  <c:v>3.5117741493729153</c:v>
                </c:pt>
                <c:pt idx="2">
                  <c:v>36.166388268175908</c:v>
                </c:pt>
                <c:pt idx="3">
                  <c:v>180.04033857065036</c:v>
                </c:pt>
                <c:pt idx="4">
                  <c:v>708.29068216616952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1C-5DFF-47A8-B078-84C5E49915F8}"/>
            </c:ext>
          </c:extLst>
        </c:ser>
        <c:ser>
          <c:idx val="27"/>
          <c:order val="27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Cox線図!$X$69:$X$73</c:f>
              <c:numCache>
                <c:formatCode>General</c:formatCode>
                <c:ptCount val="5"/>
                <c:pt idx="0">
                  <c:v>-4.830917874396135E-3</c:v>
                </c:pt>
                <c:pt idx="1">
                  <c:v>-4.4052863436123352E-3</c:v>
                </c:pt>
                <c:pt idx="2">
                  <c:v>-3.6101083032490976E-3</c:v>
                </c:pt>
                <c:pt idx="3">
                  <c:v>-3.0581039755351682E-3</c:v>
                </c:pt>
                <c:pt idx="4">
                  <c:v>-2.5839793281653748E-3</c:v>
                </c:pt>
              </c:numCache>
            </c:numRef>
          </c:xVal>
          <c:yVal>
            <c:numRef>
              <c:f>Cox線図!$Y$69:$Y$73</c:f>
              <c:numCache>
                <c:formatCode>General</c:formatCode>
                <c:ptCount val="5"/>
                <c:pt idx="0">
                  <c:v>0.33576027900922506</c:v>
                </c:pt>
                <c:pt idx="1">
                  <c:v>1.5886840188026341</c:v>
                </c:pt>
                <c:pt idx="2">
                  <c:v>29.436164646708928</c:v>
                </c:pt>
                <c:pt idx="3">
                  <c:v>226.06518538334797</c:v>
                </c:pt>
                <c:pt idx="4">
                  <c:v>1312.5749772980498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1D-5DFF-47A8-B078-84C5E49915F8}"/>
            </c:ext>
          </c:extLst>
        </c:ser>
        <c:ser>
          <c:idx val="28"/>
          <c:order val="28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Cox線図!$Z$69:$Z$73</c:f>
              <c:numCache>
                <c:formatCode>General</c:formatCode>
                <c:ptCount val="5"/>
                <c:pt idx="0">
                  <c:v>-4.830917874396135E-3</c:v>
                </c:pt>
                <c:pt idx="1">
                  <c:v>-4.4052863436123352E-3</c:v>
                </c:pt>
                <c:pt idx="2">
                  <c:v>-3.6101083032490976E-3</c:v>
                </c:pt>
                <c:pt idx="3">
                  <c:v>-3.0581039755351682E-3</c:v>
                </c:pt>
                <c:pt idx="4">
                  <c:v>-2.5839793281653748E-3</c:v>
                </c:pt>
              </c:numCache>
            </c:numRef>
          </c:xVal>
          <c:yVal>
            <c:numRef>
              <c:f>Cox線図!$AA$69:$AA$73</c:f>
              <c:numCache>
                <c:formatCode>General</c:formatCode>
                <c:ptCount val="5"/>
                <c:pt idx="0">
                  <c:v>1.0023356111222326</c:v>
                </c:pt>
                <c:pt idx="1">
                  <c:v>4.0139336068626585</c:v>
                </c:pt>
                <c:pt idx="2">
                  <c:v>55.579640812608275</c:v>
                </c:pt>
                <c:pt idx="3">
                  <c:v>354.35787115449671</c:v>
                </c:pt>
                <c:pt idx="4">
                  <c:v>1772.6426210313077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1E-5DFF-47A8-B078-84C5E49915F8}"/>
            </c:ext>
          </c:extLst>
        </c:ser>
        <c:ser>
          <c:idx val="29"/>
          <c:order val="29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Cox線図!$AB$69:$AB$73</c:f>
              <c:numCache>
                <c:formatCode>General</c:formatCode>
                <c:ptCount val="5"/>
                <c:pt idx="0">
                  <c:v>-4.830917874396135E-3</c:v>
                </c:pt>
                <c:pt idx="1">
                  <c:v>-4.4052863436123352E-3</c:v>
                </c:pt>
                <c:pt idx="2">
                  <c:v>-3.6101083032490976E-3</c:v>
                </c:pt>
                <c:pt idx="3">
                  <c:v>-3.0581039755351682E-3</c:v>
                </c:pt>
                <c:pt idx="4">
                  <c:v>-2.5839793281653748E-3</c:v>
                </c:pt>
              </c:numCache>
            </c:numRef>
          </c:xVal>
          <c:yVal>
            <c:numRef>
              <c:f>Cox線図!$AC$69:$AC$73</c:f>
              <c:numCache>
                <c:formatCode>General</c:formatCode>
                <c:ptCount val="5"/>
                <c:pt idx="0">
                  <c:v>8.8218984243952043</c:v>
                </c:pt>
                <c:pt idx="1">
                  <c:v>24.676065614273771</c:v>
                </c:pt>
                <c:pt idx="2">
                  <c:v>170.23774542604968</c:v>
                </c:pt>
                <c:pt idx="3">
                  <c:v>655.51251560396975</c:v>
                </c:pt>
                <c:pt idx="4">
                  <c:v>2097.2070744976236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1F-5DFF-47A8-B078-84C5E49915F8}"/>
            </c:ext>
          </c:extLst>
        </c:ser>
        <c:ser>
          <c:idx val="30"/>
          <c:order val="30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Cox線図!$AD$69:$AD$73</c:f>
              <c:numCache>
                <c:formatCode>General</c:formatCode>
                <c:ptCount val="5"/>
                <c:pt idx="0">
                  <c:v>-4.830917874396135E-3</c:v>
                </c:pt>
                <c:pt idx="1">
                  <c:v>-4.4052863436123352E-3</c:v>
                </c:pt>
                <c:pt idx="2">
                  <c:v>-3.6101083032490976E-3</c:v>
                </c:pt>
                <c:pt idx="3">
                  <c:v>-3.0581039755351682E-3</c:v>
                </c:pt>
                <c:pt idx="4">
                  <c:v>-2.6385224274406332E-3</c:v>
                </c:pt>
              </c:numCache>
            </c:numRef>
          </c:xVal>
          <c:yVal>
            <c:numRef>
              <c:f>Cox線図!$AE$69:$AE$73</c:f>
              <c:numCache>
                <c:formatCode>General</c:formatCode>
                <c:ptCount val="5"/>
                <c:pt idx="0">
                  <c:v>45.211097113420273</c:v>
                </c:pt>
                <c:pt idx="1">
                  <c:v>103.20315549180003</c:v>
                </c:pt>
                <c:pt idx="2">
                  <c:v>492.670529127946</c:v>
                </c:pt>
                <c:pt idx="3">
                  <c:v>1482.537947025786</c:v>
                </c:pt>
                <c:pt idx="4">
                  <c:v>3456.98875736132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20-5DFF-47A8-B078-84C5E49915F8}"/>
            </c:ext>
          </c:extLst>
        </c:ser>
        <c:ser>
          <c:idx val="31"/>
          <c:order val="31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Cox線図!$AF$69:$AF$72</c:f>
              <c:numCache>
                <c:formatCode>General</c:formatCode>
                <c:ptCount val="4"/>
                <c:pt idx="0">
                  <c:v>-4.830917874396135E-3</c:v>
                </c:pt>
                <c:pt idx="1">
                  <c:v>-4.4052863436123352E-3</c:v>
                </c:pt>
                <c:pt idx="2">
                  <c:v>-3.6101083032490976E-3</c:v>
                </c:pt>
                <c:pt idx="3">
                  <c:v>-3.0974136595942384E-3</c:v>
                </c:pt>
              </c:numCache>
            </c:numRef>
          </c:xVal>
          <c:yVal>
            <c:numRef>
              <c:f>Cox線図!$AG$69:$AG$72</c:f>
              <c:numCache>
                <c:formatCode>General</c:formatCode>
                <c:ptCount val="4"/>
                <c:pt idx="0">
                  <c:v>244.23006355839354</c:v>
                </c:pt>
                <c:pt idx="1">
                  <c:v>473.64985502178814</c:v>
                </c:pt>
                <c:pt idx="2">
                  <c:v>1681.3983212074795</c:v>
                </c:pt>
                <c:pt idx="3">
                  <c:v>3886.5772574095877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21-5DFF-47A8-B078-84C5E49915F8}"/>
            </c:ext>
          </c:extLst>
        </c:ser>
        <c:ser>
          <c:idx val="32"/>
          <c:order val="32"/>
          <c:spPr>
            <a:ln w="12700">
              <a:solidFill>
                <a:srgbClr val="FFFFFF"/>
              </a:solidFill>
              <a:prstDash val="solid"/>
            </a:ln>
          </c:spPr>
          <c:marker>
            <c:symbol val="none"/>
          </c:marker>
          <c:xVal>
            <c:numRef>
              <c:f>Cox線図!$AH$69:$AH$73</c:f>
              <c:numCache>
                <c:formatCode>General</c:formatCode>
                <c:ptCount val="5"/>
                <c:pt idx="0">
                  <c:v>-4.830917874396135E-3</c:v>
                </c:pt>
                <c:pt idx="1">
                  <c:v>-4.4052863436123352E-3</c:v>
                </c:pt>
                <c:pt idx="2">
                  <c:v>-3.6101083032490976E-3</c:v>
                </c:pt>
                <c:pt idx="3">
                  <c:v>-3.0581039755351682E-3</c:v>
                </c:pt>
                <c:pt idx="4">
                  <c:v>-2.7808676307007783E-3</c:v>
                </c:pt>
              </c:numCache>
            </c:numRef>
          </c:xVal>
          <c:yVal>
            <c:numRef>
              <c:f>Cox線図!$AI$69:$AI$73</c:f>
              <c:numCache>
                <c:formatCode>General</c:formatCode>
                <c:ptCount val="5"/>
                <c:pt idx="0">
                  <c:v>190.07473246698785</c:v>
                </c:pt>
                <c:pt idx="1">
                  <c:v>425.80753755051484</c:v>
                </c:pt>
                <c:pt idx="2">
                  <c:v>1966.4291839624957</c:v>
                </c:pt>
                <c:pt idx="3">
                  <c:v>5791.7535198484029</c:v>
                </c:pt>
                <c:pt idx="4">
                  <c:v>10020.908725942571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22-5DFF-47A8-B078-84C5E49915F8}"/>
            </c:ext>
          </c:extLst>
        </c:ser>
        <c:ser>
          <c:idx val="33"/>
          <c:order val="33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Cox線図!$AJ$69:$AJ$71</c:f>
              <c:numCache>
                <c:formatCode>General</c:formatCode>
                <c:ptCount val="3"/>
                <c:pt idx="0">
                  <c:v>-4.830917874396135E-3</c:v>
                </c:pt>
                <c:pt idx="1">
                  <c:v>-4.4052863436123352E-3</c:v>
                </c:pt>
                <c:pt idx="2">
                  <c:v>-3.8572806171648989E-3</c:v>
                </c:pt>
              </c:numCache>
            </c:numRef>
          </c:xVal>
          <c:yVal>
            <c:numRef>
              <c:f>Cox線図!$AK$69:$AK$71</c:f>
              <c:numCache>
                <c:formatCode>General</c:formatCode>
                <c:ptCount val="3"/>
                <c:pt idx="0">
                  <c:v>1399.851340010948</c:v>
                </c:pt>
                <c:pt idx="1">
                  <c:v>2308.8381943686313</c:v>
                </c:pt>
                <c:pt idx="2">
                  <c:v>4469.7971599101902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23-5DFF-47A8-B078-84C5E49915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45202159"/>
        <c:axId val="1"/>
      </c:scatterChart>
      <c:valAx>
        <c:axId val="1245202159"/>
        <c:scaling>
          <c:orientation val="minMax"/>
          <c:max val="-2.5799999999999998E-3"/>
          <c:min val="-4.8300000000000001E-3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200" baseline="0"/>
                  <a:t>温度 </a:t>
                </a:r>
                <a:r>
                  <a:rPr lang="en-US" altLang="ja-JP" sz="1200" baseline="0"/>
                  <a:t>[℃]</a:t>
                </a:r>
              </a:p>
            </c:rich>
          </c:tx>
          <c:layout>
            <c:manualLayout>
              <c:xMode val="edge"/>
              <c:yMode val="edge"/>
              <c:x val="0.43600617338563014"/>
              <c:y val="0.9446666752580640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"/>
        <c:crossesAt val="0.1"/>
        <c:crossBetween val="midCat"/>
      </c:valAx>
      <c:valAx>
        <c:axId val="1"/>
        <c:scaling>
          <c:logBase val="10"/>
          <c:orientation val="minMax"/>
          <c:max val="10000"/>
          <c:min val="0.1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 panose="020B0604020202020204" pitchFamily="34" charset="0"/>
                    <a:ea typeface="ＭＳ Ｐゴシック"/>
                    <a:cs typeface="ＭＳ Ｐゴシック"/>
                  </a:defRPr>
                </a:pPr>
                <a:r>
                  <a:rPr lang="ja-JP" altLang="en-US" sz="1200" baseline="0">
                    <a:latin typeface="Arial" panose="020B0604020202020204" pitchFamily="34" charset="0"/>
                  </a:rPr>
                  <a:t>蒸気圧　</a:t>
                </a:r>
                <a:r>
                  <a:rPr lang="en-US" altLang="ja-JP" sz="1200" baseline="0">
                    <a:latin typeface="Arial" panose="020B0604020202020204" pitchFamily="34" charset="0"/>
                  </a:rPr>
                  <a:t>p [kPa]</a:t>
                </a:r>
              </a:p>
            </c:rich>
          </c:tx>
          <c:layout>
            <c:manualLayout>
              <c:xMode val="edge"/>
              <c:yMode val="edge"/>
              <c:x val="6.2353488585462399E-2"/>
              <c:y val="0.3606666494838717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ＭＳ Ｐゴシック"/>
                <a:cs typeface="ＭＳ Ｐゴシック"/>
              </a:defRPr>
            </a:pPr>
            <a:endParaRPr lang="ja-JP"/>
          </a:p>
        </c:txPr>
        <c:crossAx val="1245202159"/>
        <c:crossesAt val="-4.8300000000000001E-3"/>
        <c:crossBetween val="midCat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7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929533989739487"/>
          <c:y val="5.1622418879056046E-2"/>
          <c:w val="0.71171337248905597"/>
          <c:h val="0.76111711146726124"/>
        </c:manualLayout>
      </c:layout>
      <c:scatterChart>
        <c:scatterStyle val="smoothMarker"/>
        <c:varyColors val="0"/>
        <c:ser>
          <c:idx val="0"/>
          <c:order val="0"/>
          <c:tx>
            <c:strRef>
              <c:f>Gillilandの相関式R!$B$1</c:f>
              <c:strCache>
                <c:ptCount val="1"/>
                <c:pt idx="0">
                  <c:v>(N-Nmin)/(N+1)</c:v>
                </c:pt>
              </c:strCache>
            </c:strRef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Gillilandの相関式R!$A$2:$A$18</c:f>
              <c:numCache>
                <c:formatCode>General</c:formatCode>
                <c:ptCount val="17"/>
                <c:pt idx="0">
                  <c:v>0.01</c:v>
                </c:pt>
                <c:pt idx="1">
                  <c:v>1.4999999999999999E-2</c:v>
                </c:pt>
                <c:pt idx="2">
                  <c:v>0.02</c:v>
                </c:pt>
                <c:pt idx="3">
                  <c:v>0.03</c:v>
                </c:pt>
                <c:pt idx="4">
                  <c:v>0.05</c:v>
                </c:pt>
                <c:pt idx="5">
                  <c:v>7.0000000000000007E-2</c:v>
                </c:pt>
                <c:pt idx="6">
                  <c:v>0.1</c:v>
                </c:pt>
                <c:pt idx="7">
                  <c:v>0.2</c:v>
                </c:pt>
                <c:pt idx="8">
                  <c:v>0.3</c:v>
                </c:pt>
                <c:pt idx="9">
                  <c:v>0.4</c:v>
                </c:pt>
                <c:pt idx="10">
                  <c:v>0.5</c:v>
                </c:pt>
                <c:pt idx="11">
                  <c:v>0.6</c:v>
                </c:pt>
                <c:pt idx="12">
                  <c:v>0.7</c:v>
                </c:pt>
                <c:pt idx="13">
                  <c:v>0.8</c:v>
                </c:pt>
                <c:pt idx="14">
                  <c:v>0.9</c:v>
                </c:pt>
                <c:pt idx="15">
                  <c:v>0.95</c:v>
                </c:pt>
                <c:pt idx="16">
                  <c:v>0.97499999999999998</c:v>
                </c:pt>
              </c:numCache>
            </c:numRef>
          </c:xVal>
          <c:yVal>
            <c:numRef>
              <c:f>Gillilandの相関式R!$B$2:$B$18</c:f>
              <c:numCache>
                <c:formatCode>General</c:formatCode>
                <c:ptCount val="17"/>
                <c:pt idx="0">
                  <c:v>0.71515217741872106</c:v>
                </c:pt>
                <c:pt idx="1">
                  <c:v>0.68170758713060953</c:v>
                </c:pt>
                <c:pt idx="2">
                  <c:v>0.6618667339003621</c:v>
                </c:pt>
                <c:pt idx="3">
                  <c:v>0.63775340546152526</c:v>
                </c:pt>
                <c:pt idx="4">
                  <c:v>0.60835438535021091</c:v>
                </c:pt>
                <c:pt idx="5">
                  <c:v>0.58523727473360232</c:v>
                </c:pt>
                <c:pt idx="6">
                  <c:v>0.55367810372193582</c:v>
                </c:pt>
                <c:pt idx="7">
                  <c:v>0.46047236252767831</c:v>
                </c:pt>
                <c:pt idx="8">
                  <c:v>0.38092825299064204</c:v>
                </c:pt>
                <c:pt idx="9">
                  <c:v>0.31136798438215441</c:v>
                </c:pt>
                <c:pt idx="10">
                  <c:v>0.24911304261914269</c:v>
                </c:pt>
                <c:pt idx="11">
                  <c:v>0.19234519038958531</c:v>
                </c:pt>
                <c:pt idx="12">
                  <c:v>0.13981787363744103</c:v>
                </c:pt>
                <c:pt idx="13">
                  <c:v>9.0651150538567427E-2</c:v>
                </c:pt>
                <c:pt idx="14">
                  <c:v>4.4204779504633862E-2</c:v>
                </c:pt>
                <c:pt idx="15">
                  <c:v>2.1847293938471624E-2</c:v>
                </c:pt>
                <c:pt idx="16">
                  <c:v>1.0862665831775531E-2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B14C-45DD-ABD1-8077A7448E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50813008"/>
        <c:axId val="650813840"/>
      </c:scatterChart>
      <c:valAx>
        <c:axId val="650813008"/>
        <c:scaling>
          <c:logBase val="10"/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altLang="ja-JP" sz="1400">
                    <a:latin typeface="Arial" panose="020B0604020202020204" pitchFamily="34" charset="0"/>
                    <a:cs typeface="Arial" panose="020B0604020202020204" pitchFamily="34" charset="0"/>
                  </a:rPr>
                  <a:t>(R-R</a:t>
                </a:r>
                <a:r>
                  <a:rPr lang="en-US" altLang="ja-JP" sz="1400" baseline="-25000">
                    <a:latin typeface="Arial" panose="020B0604020202020204" pitchFamily="34" charset="0"/>
                    <a:cs typeface="Arial" panose="020B0604020202020204" pitchFamily="34" charset="0"/>
                  </a:rPr>
                  <a:t>min</a:t>
                </a:r>
                <a:r>
                  <a:rPr lang="en-US" altLang="ja-JP" sz="1400">
                    <a:latin typeface="Arial" panose="020B0604020202020204" pitchFamily="34" charset="0"/>
                    <a:cs typeface="Arial" panose="020B0604020202020204" pitchFamily="34" charset="0"/>
                  </a:rPr>
                  <a:t>)/(R+1)</a:t>
                </a:r>
                <a:endParaRPr lang="ja-JP" altLang="en-US" sz="1400"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0.41504708689998143"/>
              <c:y val="0.8959991173669662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ja-JP"/>
            </a:p>
          </c:txPr>
        </c:title>
        <c:numFmt formatCode="General" sourceLinked="1"/>
        <c:majorTickMark val="in"/>
        <c:minorTickMark val="in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ja-JP"/>
          </a:p>
        </c:txPr>
        <c:crossAx val="650813840"/>
        <c:crossesAt val="1.0000000000000002E-2"/>
        <c:crossBetween val="midCat"/>
      </c:valAx>
      <c:valAx>
        <c:axId val="650813840"/>
        <c:scaling>
          <c:logBase val="10"/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altLang="ja-JP" sz="1400">
                    <a:latin typeface="Arial" panose="020B0604020202020204" pitchFamily="34" charset="0"/>
                    <a:cs typeface="Arial" panose="020B0604020202020204" pitchFamily="34" charset="0"/>
                  </a:rPr>
                  <a:t>(N-N</a:t>
                </a:r>
                <a:r>
                  <a:rPr lang="en-US" altLang="ja-JP" sz="1400" baseline="-25000">
                    <a:latin typeface="Arial" panose="020B0604020202020204" pitchFamily="34" charset="0"/>
                    <a:cs typeface="Arial" panose="020B0604020202020204" pitchFamily="34" charset="0"/>
                  </a:rPr>
                  <a:t>min</a:t>
                </a:r>
                <a:r>
                  <a:rPr lang="en-US" altLang="ja-JP" sz="1400">
                    <a:latin typeface="Arial" panose="020B0604020202020204" pitchFamily="34" charset="0"/>
                    <a:cs typeface="Arial" panose="020B0604020202020204" pitchFamily="34" charset="0"/>
                  </a:rPr>
                  <a:t>)/(N+1)</a:t>
                </a:r>
                <a:endParaRPr lang="ja-JP" altLang="en-US" sz="1400"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5.1421657592256503E-2"/>
              <c:y val="0.2684304810350033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ja-JP"/>
            </a:p>
          </c:txPr>
        </c:title>
        <c:numFmt formatCode="General" sourceLinked="1"/>
        <c:majorTickMark val="in"/>
        <c:minorTickMark val="in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ja-JP"/>
          </a:p>
        </c:txPr>
        <c:crossAx val="650813008"/>
        <c:crossesAt val="1.0000000000000002E-2"/>
        <c:crossBetween val="midCat"/>
      </c:valAx>
      <c:spPr>
        <a:noFill/>
        <a:ln w="19050" cmpd="sng"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png"/><Relationship Id="rId2" Type="http://schemas.openxmlformats.org/officeDocument/2006/relationships/image" Target="../media/image8.png"/><Relationship Id="rId1" Type="http://schemas.openxmlformats.org/officeDocument/2006/relationships/image" Target="../media/image7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wmf"/><Relationship Id="rId2" Type="http://schemas.openxmlformats.org/officeDocument/2006/relationships/image" Target="../media/image2.w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5" Type="http://schemas.openxmlformats.org/officeDocument/2006/relationships/image" Target="../media/image5.wmf"/><Relationship Id="rId4" Type="http://schemas.openxmlformats.org/officeDocument/2006/relationships/image" Target="../media/image4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29</xdr:row>
      <xdr:rowOff>30480</xdr:rowOff>
    </xdr:from>
    <xdr:to>
      <xdr:col>7</xdr:col>
      <xdr:colOff>83820</xdr:colOff>
      <xdr:row>53</xdr:row>
      <xdr:rowOff>53340</xdr:rowOff>
    </xdr:to>
    <xdr:graphicFrame macro="">
      <xdr:nvGraphicFramePr>
        <xdr:cNvPr id="11313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12</xdr:row>
      <xdr:rowOff>68580</xdr:rowOff>
    </xdr:from>
    <xdr:to>
      <xdr:col>9</xdr:col>
      <xdr:colOff>106680</xdr:colOff>
      <xdr:row>40</xdr:row>
      <xdr:rowOff>30480</xdr:rowOff>
    </xdr:to>
    <xdr:graphicFrame macro="">
      <xdr:nvGraphicFramePr>
        <xdr:cNvPr id="11314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0.1573</cdr:x>
      <cdr:y>0.9001</cdr:y>
    </cdr:from>
    <cdr:to>
      <cdr:x>0.90793</cdr:x>
      <cdr:y>0.93686</cdr:y>
    </cdr:to>
    <cdr:sp macro="" textlink="">
      <cdr:nvSpPr>
        <cdr:cNvPr id="1228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95275" y="4309004"/>
          <a:ext cx="5162017" cy="17187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ＭＳ Ｐゴシック"/>
              <a:cs typeface="Arial" panose="020B0604020202020204" pitchFamily="34" charset="0"/>
            </a:rPr>
            <a:t>-20       -10      0        10      20     30    40    50   60   70  80 90 100      120   140  160   </a:t>
          </a:r>
        </a:p>
      </cdr:txBody>
    </cdr:sp>
  </cdr:relSizeAnchor>
  <cdr:relSizeAnchor xmlns:cdr="http://schemas.openxmlformats.org/drawingml/2006/chartDrawing">
    <cdr:from>
      <cdr:x>0.92051</cdr:x>
      <cdr:y>0.31795</cdr:y>
    </cdr:from>
    <cdr:to>
      <cdr:x>0.94455</cdr:x>
      <cdr:y>0.35773</cdr:y>
    </cdr:to>
    <cdr:sp macro="" textlink="">
      <cdr:nvSpPr>
        <cdr:cNvPr id="12300" name="Text Box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18443" y="1480335"/>
          <a:ext cx="146707" cy="185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水</a:t>
          </a:r>
        </a:p>
      </cdr:txBody>
    </cdr:sp>
  </cdr:relSizeAnchor>
  <cdr:relSizeAnchor xmlns:cdr="http://schemas.openxmlformats.org/drawingml/2006/chartDrawing">
    <cdr:from>
      <cdr:x>0.83965</cdr:x>
      <cdr:y>0.74329</cdr:y>
    </cdr:from>
    <cdr:to>
      <cdr:x>0.86582</cdr:x>
      <cdr:y>0.78307</cdr:y>
    </cdr:to>
    <cdr:sp macro="" textlink="">
      <cdr:nvSpPr>
        <cdr:cNvPr id="12301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124930" y="3460641"/>
          <a:ext cx="159724" cy="185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Hg</a:t>
          </a:r>
        </a:p>
      </cdr:txBody>
    </cdr:sp>
  </cdr:relSizeAnchor>
  <cdr:relSizeAnchor xmlns:cdr="http://schemas.openxmlformats.org/drawingml/2006/chartDrawing">
    <cdr:from>
      <cdr:x>0.83965</cdr:x>
      <cdr:y>0.83345</cdr:y>
    </cdr:from>
    <cdr:to>
      <cdr:x>0.89812</cdr:x>
      <cdr:y>0.87323</cdr:y>
    </cdr:to>
    <cdr:sp macro="" textlink="">
      <cdr:nvSpPr>
        <cdr:cNvPr id="12302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124930" y="3880414"/>
          <a:ext cx="356829" cy="185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C</a:t>
          </a:r>
          <a:r>
            <a:rPr lang="ja-JP" altLang="en-US" sz="1000" b="0" i="0" u="none" strike="noStrike" baseline="-25000">
              <a:solidFill>
                <a:srgbClr val="000000"/>
              </a:solidFill>
              <a:latin typeface="ＭＳ Ｐゴシック"/>
              <a:ea typeface="ＭＳ Ｐゴシック"/>
            </a:rPr>
            <a:t>20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H</a:t>
          </a:r>
          <a:r>
            <a:rPr lang="ja-JP" altLang="en-US" sz="1000" b="0" i="0" u="none" strike="noStrike" baseline="-25000">
              <a:solidFill>
                <a:srgbClr val="000000"/>
              </a:solidFill>
              <a:latin typeface="ＭＳ Ｐゴシック"/>
              <a:ea typeface="ＭＳ Ｐゴシック"/>
            </a:rPr>
            <a:t>42</a:t>
          </a:r>
        </a:p>
      </cdr:txBody>
    </cdr:sp>
  </cdr:relSizeAnchor>
  <cdr:relSizeAnchor xmlns:cdr="http://schemas.openxmlformats.org/drawingml/2006/chartDrawing">
    <cdr:from>
      <cdr:x>0.249</cdr:x>
      <cdr:y>0.17634</cdr:y>
    </cdr:from>
    <cdr:to>
      <cdr:x>0.28784</cdr:x>
      <cdr:y>0.21612</cdr:y>
    </cdr:to>
    <cdr:sp macro="" textlink="">
      <cdr:nvSpPr>
        <cdr:cNvPr id="12303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19783" y="821024"/>
          <a:ext cx="237053" cy="185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CO</a:t>
          </a:r>
          <a:r>
            <a:rPr lang="ja-JP" altLang="en-US" sz="1000" b="0" i="0" u="none" strike="noStrike" baseline="-25000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</a:p>
      </cdr:txBody>
    </cdr:sp>
  </cdr:relSizeAnchor>
  <cdr:relSizeAnchor xmlns:cdr="http://schemas.openxmlformats.org/drawingml/2006/chartDrawing">
    <cdr:from>
      <cdr:x>0.83965</cdr:x>
      <cdr:y>0.67126</cdr:y>
    </cdr:from>
    <cdr:to>
      <cdr:x>0.89812</cdr:x>
      <cdr:y>0.71104</cdr:y>
    </cdr:to>
    <cdr:sp macro="" textlink="">
      <cdr:nvSpPr>
        <cdr:cNvPr id="12304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124930" y="3125283"/>
          <a:ext cx="356829" cy="185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C</a:t>
          </a:r>
          <a:r>
            <a:rPr lang="ja-JP" altLang="en-US" sz="1000" b="0" i="0" u="none" strike="noStrike" baseline="-25000">
              <a:solidFill>
                <a:srgbClr val="000000"/>
              </a:solidFill>
              <a:latin typeface="ＭＳ Ｐゴシック"/>
              <a:ea typeface="ＭＳ Ｐゴシック"/>
            </a:rPr>
            <a:t>16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H</a:t>
          </a:r>
          <a:r>
            <a:rPr lang="ja-JP" altLang="en-US" sz="1000" b="0" i="0" u="none" strike="noStrike" baseline="-25000">
              <a:solidFill>
                <a:srgbClr val="000000"/>
              </a:solidFill>
              <a:latin typeface="ＭＳ Ｐゴシック"/>
              <a:ea typeface="ＭＳ Ｐゴシック"/>
            </a:rPr>
            <a:t>34</a:t>
          </a:r>
        </a:p>
      </cdr:txBody>
    </cdr:sp>
  </cdr:relSizeAnchor>
  <cdr:relSizeAnchor xmlns:cdr="http://schemas.openxmlformats.org/drawingml/2006/chartDrawing">
    <cdr:from>
      <cdr:x>0.83941</cdr:x>
      <cdr:y>0.51667</cdr:y>
    </cdr:from>
    <cdr:to>
      <cdr:x>0.89788</cdr:x>
      <cdr:y>0.55644</cdr:y>
    </cdr:to>
    <cdr:sp macro="" textlink="">
      <cdr:nvSpPr>
        <cdr:cNvPr id="12305" name="Text Box 1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123465" y="2405514"/>
          <a:ext cx="356829" cy="185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C</a:t>
          </a:r>
          <a:r>
            <a:rPr lang="ja-JP" altLang="en-US" sz="1000" b="0" i="0" u="none" strike="noStrike" baseline="-25000">
              <a:solidFill>
                <a:srgbClr val="000000"/>
              </a:solidFill>
              <a:latin typeface="ＭＳ Ｐゴシック"/>
              <a:ea typeface="ＭＳ Ｐゴシック"/>
            </a:rPr>
            <a:t>12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H</a:t>
          </a:r>
          <a:r>
            <a:rPr lang="ja-JP" altLang="en-US" sz="1000" b="0" i="0" u="none" strike="noStrike" baseline="-25000">
              <a:solidFill>
                <a:srgbClr val="000000"/>
              </a:solidFill>
              <a:latin typeface="ＭＳ Ｐゴシック"/>
              <a:ea typeface="ＭＳ Ｐゴシック"/>
            </a:rPr>
            <a:t>24</a:t>
          </a:r>
        </a:p>
      </cdr:txBody>
    </cdr:sp>
  </cdr:relSizeAnchor>
  <cdr:relSizeAnchor xmlns:cdr="http://schemas.openxmlformats.org/drawingml/2006/chartDrawing">
    <cdr:from>
      <cdr:x>0.83941</cdr:x>
      <cdr:y>0.44805</cdr:y>
    </cdr:from>
    <cdr:to>
      <cdr:x>0.89788</cdr:x>
      <cdr:y>0.48783</cdr:y>
    </cdr:to>
    <cdr:sp macro="" textlink="">
      <cdr:nvSpPr>
        <cdr:cNvPr id="12306" name="Text Box 1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123465" y="2086057"/>
          <a:ext cx="356829" cy="185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C</a:t>
          </a:r>
          <a:r>
            <a:rPr lang="ja-JP" altLang="en-US" sz="1000" b="0" i="0" u="none" strike="noStrike" baseline="-25000">
              <a:solidFill>
                <a:srgbClr val="000000"/>
              </a:solidFill>
              <a:latin typeface="ＭＳ Ｐゴシック"/>
              <a:ea typeface="ＭＳ Ｐゴシック"/>
            </a:rPr>
            <a:t>10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H</a:t>
          </a:r>
          <a:r>
            <a:rPr lang="ja-JP" altLang="en-US" sz="1000" b="0" i="0" u="none" strike="noStrike" baseline="-25000">
              <a:solidFill>
                <a:srgbClr val="000000"/>
              </a:solidFill>
              <a:latin typeface="ＭＳ Ｐゴシック"/>
              <a:ea typeface="ＭＳ Ｐゴシック"/>
            </a:rPr>
            <a:t>22</a:t>
          </a:r>
        </a:p>
      </cdr:txBody>
    </cdr:sp>
  </cdr:relSizeAnchor>
  <cdr:relSizeAnchor xmlns:cdr="http://schemas.openxmlformats.org/drawingml/2006/chartDrawing">
    <cdr:from>
      <cdr:x>0.83941</cdr:x>
      <cdr:y>0.38044</cdr:y>
    </cdr:from>
    <cdr:to>
      <cdr:x>0.89087</cdr:x>
      <cdr:y>0.42022</cdr:y>
    </cdr:to>
    <cdr:sp macro="" textlink="">
      <cdr:nvSpPr>
        <cdr:cNvPr id="12307" name="Text Box 1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123465" y="1771277"/>
          <a:ext cx="314060" cy="185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C</a:t>
          </a:r>
          <a:r>
            <a:rPr lang="ja-JP" altLang="en-US" sz="1000" b="0" i="0" u="none" strike="noStrike" baseline="-25000">
              <a:solidFill>
                <a:srgbClr val="000000"/>
              </a:solidFill>
              <a:latin typeface="ＭＳ Ｐゴシック"/>
              <a:ea typeface="ＭＳ Ｐゴシック"/>
            </a:rPr>
            <a:t>8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H</a:t>
          </a:r>
          <a:r>
            <a:rPr lang="ja-JP" altLang="en-US" sz="1000" b="0" i="0" u="none" strike="noStrike" baseline="-25000">
              <a:solidFill>
                <a:srgbClr val="000000"/>
              </a:solidFill>
              <a:latin typeface="ＭＳ Ｐゴシック"/>
              <a:ea typeface="ＭＳ Ｐゴシック"/>
            </a:rPr>
            <a:t>18</a:t>
          </a:r>
        </a:p>
      </cdr:txBody>
    </cdr:sp>
  </cdr:relSizeAnchor>
  <cdr:relSizeAnchor xmlns:cdr="http://schemas.openxmlformats.org/drawingml/2006/chartDrawing">
    <cdr:from>
      <cdr:x>0.83941</cdr:x>
      <cdr:y>0.34417</cdr:y>
    </cdr:from>
    <cdr:to>
      <cdr:x>0.94811</cdr:x>
      <cdr:y>0.38437</cdr:y>
    </cdr:to>
    <cdr:sp macro="" textlink="">
      <cdr:nvSpPr>
        <cdr:cNvPr id="12308" name="Text Box 2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89233" y="1660780"/>
          <a:ext cx="742207" cy="19057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トルエン</a:t>
          </a:r>
        </a:p>
      </cdr:txBody>
    </cdr:sp>
  </cdr:relSizeAnchor>
  <cdr:relSizeAnchor xmlns:cdr="http://schemas.openxmlformats.org/drawingml/2006/chartDrawing">
    <cdr:from>
      <cdr:x>0.83941</cdr:x>
      <cdr:y>0.29077</cdr:y>
    </cdr:from>
    <cdr:to>
      <cdr:x>0.94811</cdr:x>
      <cdr:y>0.33045</cdr:y>
    </cdr:to>
    <cdr:sp macro="" textlink="">
      <cdr:nvSpPr>
        <cdr:cNvPr id="12309" name="Text Box 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89233" y="1403557"/>
          <a:ext cx="742207" cy="1905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ベンゼン</a:t>
          </a:r>
        </a:p>
      </cdr:txBody>
    </cdr:sp>
  </cdr:relSizeAnchor>
  <cdr:relSizeAnchor xmlns:cdr="http://schemas.openxmlformats.org/drawingml/2006/chartDrawing">
    <cdr:from>
      <cdr:x>0.84089</cdr:x>
      <cdr:y>0.26258</cdr:y>
    </cdr:from>
    <cdr:to>
      <cdr:x>0.94984</cdr:x>
      <cdr:y>0.30302</cdr:y>
    </cdr:to>
    <cdr:sp macro="" textlink="">
      <cdr:nvSpPr>
        <cdr:cNvPr id="12310" name="Text Box 2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99263" y="1271438"/>
          <a:ext cx="742207" cy="1905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n-ヘキサン</a:t>
          </a:r>
        </a:p>
      </cdr:txBody>
    </cdr:sp>
  </cdr:relSizeAnchor>
  <cdr:relSizeAnchor xmlns:cdr="http://schemas.openxmlformats.org/drawingml/2006/chartDrawing">
    <cdr:from>
      <cdr:x>0.84089</cdr:x>
      <cdr:y>0.23857</cdr:y>
    </cdr:from>
    <cdr:to>
      <cdr:x>0.94984</cdr:x>
      <cdr:y>0.27901</cdr:y>
    </cdr:to>
    <cdr:sp macro="" textlink="">
      <cdr:nvSpPr>
        <cdr:cNvPr id="12311" name="Text Box 2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99263" y="1156857"/>
          <a:ext cx="742207" cy="1905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エタノール</a:t>
          </a:r>
        </a:p>
      </cdr:txBody>
    </cdr:sp>
  </cdr:relSizeAnchor>
  <cdr:relSizeAnchor xmlns:cdr="http://schemas.openxmlformats.org/drawingml/2006/chartDrawing">
    <cdr:from>
      <cdr:x>0.85051</cdr:x>
      <cdr:y>0.18982</cdr:y>
    </cdr:from>
    <cdr:to>
      <cdr:x>0.95946</cdr:x>
      <cdr:y>0.22951</cdr:y>
    </cdr:to>
    <cdr:sp macro="" textlink="">
      <cdr:nvSpPr>
        <cdr:cNvPr id="12312" name="Text Box 2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66129" y="925357"/>
          <a:ext cx="742207" cy="1905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メタノール</a:t>
          </a:r>
        </a:p>
      </cdr:txBody>
    </cdr:sp>
  </cdr:relSizeAnchor>
  <cdr:relSizeAnchor xmlns:cdr="http://schemas.openxmlformats.org/drawingml/2006/chartDrawing">
    <cdr:from>
      <cdr:x>0.83941</cdr:x>
      <cdr:y>0.15013</cdr:y>
    </cdr:from>
    <cdr:to>
      <cdr:x>0.9915</cdr:x>
      <cdr:y>0.19006</cdr:y>
    </cdr:to>
    <cdr:sp macro="" textlink="">
      <cdr:nvSpPr>
        <cdr:cNvPr id="12313" name="Text Box 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89233" y="735948"/>
          <a:ext cx="1038087" cy="19057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エチルエーテル</a:t>
          </a:r>
        </a:p>
      </cdr:txBody>
    </cdr:sp>
  </cdr:relSizeAnchor>
  <cdr:relSizeAnchor xmlns:cdr="http://schemas.openxmlformats.org/drawingml/2006/chartDrawing">
    <cdr:from>
      <cdr:x>0.71936</cdr:x>
      <cdr:y>0.10162</cdr:y>
    </cdr:from>
    <cdr:to>
      <cdr:x>0.86948</cdr:x>
      <cdr:y>0.14033</cdr:y>
    </cdr:to>
    <cdr:sp macro="" textlink="">
      <cdr:nvSpPr>
        <cdr:cNvPr id="12314" name="Text Box 2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60101" y="498601"/>
          <a:ext cx="1038087" cy="1905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n-ブタン</a:t>
          </a:r>
        </a:p>
      </cdr:txBody>
    </cdr:sp>
  </cdr:relSizeAnchor>
  <cdr:relSizeAnchor xmlns:cdr="http://schemas.openxmlformats.org/drawingml/2006/chartDrawing">
    <cdr:from>
      <cdr:x>0.75215</cdr:x>
      <cdr:y>0.12881</cdr:y>
    </cdr:from>
    <cdr:to>
      <cdr:x>0.78395</cdr:x>
      <cdr:y>0.22068</cdr:y>
    </cdr:to>
    <cdr:sp macro="" textlink="">
      <cdr:nvSpPr>
        <cdr:cNvPr id="12315" name="Line 2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089115" y="631889"/>
          <a:ext cx="218985" cy="439617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0.83941</cdr:x>
      <cdr:y>0.22068</cdr:y>
    </cdr:from>
    <cdr:to>
      <cdr:x>0.86504</cdr:x>
      <cdr:y>0.2523</cdr:y>
    </cdr:to>
    <cdr:sp macro="" textlink="">
      <cdr:nvSpPr>
        <cdr:cNvPr id="12316" name="Line 2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5689233" y="1071506"/>
          <a:ext cx="173851" cy="15316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0.81452</cdr:x>
      <cdr:y>0.18982</cdr:y>
    </cdr:from>
    <cdr:to>
      <cdr:x>0.85051</cdr:x>
      <cdr:y>0.2523</cdr:y>
    </cdr:to>
    <cdr:sp macro="" textlink="">
      <cdr:nvSpPr>
        <cdr:cNvPr id="12317" name="Line 29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5518726" y="925357"/>
          <a:ext cx="247403" cy="29931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0.81452</cdr:x>
      <cdr:y>0.34221</cdr:y>
    </cdr:from>
    <cdr:to>
      <cdr:x>0.92051</cdr:x>
      <cdr:y>0.34221</cdr:y>
    </cdr:to>
    <cdr:sp macro="" textlink="">
      <cdr:nvSpPr>
        <cdr:cNvPr id="12318" name="Line 30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5518726" y="1650257"/>
          <a:ext cx="723819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0.5638</cdr:x>
      <cdr:y>0.10162</cdr:y>
    </cdr:from>
    <cdr:to>
      <cdr:x>0.71294</cdr:x>
      <cdr:y>0.14033</cdr:y>
    </cdr:to>
    <cdr:sp macro="" textlink="">
      <cdr:nvSpPr>
        <cdr:cNvPr id="12319" name="Text Box 3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776880" y="498601"/>
          <a:ext cx="1038087" cy="1905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アンモニア</a:t>
          </a:r>
        </a:p>
      </cdr:txBody>
    </cdr:sp>
  </cdr:relSizeAnchor>
  <cdr:relSizeAnchor xmlns:cdr="http://schemas.openxmlformats.org/drawingml/2006/chartDrawing">
    <cdr:from>
      <cdr:x>0.45706</cdr:x>
      <cdr:y>0.10162</cdr:y>
    </cdr:from>
    <cdr:to>
      <cdr:x>0.51944</cdr:x>
      <cdr:y>0.14033</cdr:y>
    </cdr:to>
    <cdr:sp macro="" textlink="">
      <cdr:nvSpPr>
        <cdr:cNvPr id="12320" name="Text Box 3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31330" y="498601"/>
          <a:ext cx="437969" cy="1905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エタン</a:t>
          </a:r>
        </a:p>
      </cdr:txBody>
    </cdr:sp>
  </cdr:relSizeAnchor>
  <cdr:relSizeAnchor xmlns:cdr="http://schemas.openxmlformats.org/drawingml/2006/chartDrawing">
    <cdr:from>
      <cdr:x>0.61063</cdr:x>
      <cdr:y>0.13862</cdr:y>
    </cdr:from>
    <cdr:to>
      <cdr:x>0.63481</cdr:x>
      <cdr:y>0.22068</cdr:y>
    </cdr:to>
    <cdr:sp macro="" textlink="">
      <cdr:nvSpPr>
        <cdr:cNvPr id="12321" name="Line 3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4106193" y="679826"/>
          <a:ext cx="165492" cy="39168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0.46395</cdr:x>
      <cdr:y>0.12881</cdr:y>
    </cdr:from>
    <cdr:to>
      <cdr:x>0.47751</cdr:x>
      <cdr:y>0.18982</cdr:y>
    </cdr:to>
    <cdr:sp macro="" textlink="">
      <cdr:nvSpPr>
        <cdr:cNvPr id="12322" name="Line 3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3078136" y="631889"/>
          <a:ext cx="95283" cy="293468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419100</xdr:colOff>
          <xdr:row>9</xdr:row>
          <xdr:rowOff>129540</xdr:rowOff>
        </xdr:from>
        <xdr:to>
          <xdr:col>5</xdr:col>
          <xdr:colOff>91440</xdr:colOff>
          <xdr:row>12</xdr:row>
          <xdr:rowOff>0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160020</xdr:colOff>
          <xdr:row>9</xdr:row>
          <xdr:rowOff>99060</xdr:rowOff>
        </xdr:from>
        <xdr:to>
          <xdr:col>7</xdr:col>
          <xdr:colOff>251460</xdr:colOff>
          <xdr:row>12</xdr:row>
          <xdr:rowOff>45720</xdr:rowOff>
        </xdr:to>
        <xdr:sp macro="" textlink="">
          <xdr:nvSpPr>
            <xdr:cNvPr id="3074" name="Object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335280</xdr:colOff>
          <xdr:row>10</xdr:row>
          <xdr:rowOff>0</xdr:rowOff>
        </xdr:from>
        <xdr:to>
          <xdr:col>8</xdr:col>
          <xdr:colOff>190500</xdr:colOff>
          <xdr:row>11</xdr:row>
          <xdr:rowOff>60960</xdr:rowOff>
        </xdr:to>
        <xdr:sp macro="" textlink="">
          <xdr:nvSpPr>
            <xdr:cNvPr id="3075" name="Object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45720</xdr:colOff>
          <xdr:row>30</xdr:row>
          <xdr:rowOff>68580</xdr:rowOff>
        </xdr:from>
        <xdr:to>
          <xdr:col>4</xdr:col>
          <xdr:colOff>487680</xdr:colOff>
          <xdr:row>33</xdr:row>
          <xdr:rowOff>22860</xdr:rowOff>
        </xdr:to>
        <xdr:sp macro="" textlink="">
          <xdr:nvSpPr>
            <xdr:cNvPr id="3076" name="Object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426720</xdr:colOff>
          <xdr:row>32</xdr:row>
          <xdr:rowOff>160020</xdr:rowOff>
        </xdr:from>
        <xdr:to>
          <xdr:col>4</xdr:col>
          <xdr:colOff>586740</xdr:colOff>
          <xdr:row>35</xdr:row>
          <xdr:rowOff>129540</xdr:rowOff>
        </xdr:to>
        <xdr:sp macro="" textlink="">
          <xdr:nvSpPr>
            <xdr:cNvPr id="3077" name="Object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137160</xdr:colOff>
          <xdr:row>35</xdr:row>
          <xdr:rowOff>121920</xdr:rowOff>
        </xdr:from>
        <xdr:to>
          <xdr:col>7</xdr:col>
          <xdr:colOff>533400</xdr:colOff>
          <xdr:row>38</xdr:row>
          <xdr:rowOff>15240</xdr:rowOff>
        </xdr:to>
        <xdr:sp macro="" textlink="">
          <xdr:nvSpPr>
            <xdr:cNvPr id="3078" name="Object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10</xdr:col>
      <xdr:colOff>571501</xdr:colOff>
      <xdr:row>29</xdr:row>
      <xdr:rowOff>13009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1"/>
          <a:ext cx="7429500" cy="498505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28</xdr:row>
      <xdr:rowOff>152400</xdr:rowOff>
    </xdr:from>
    <xdr:to>
      <xdr:col>10</xdr:col>
      <xdr:colOff>586104</xdr:colOff>
      <xdr:row>74</xdr:row>
      <xdr:rowOff>27440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4953000"/>
          <a:ext cx="7444104" cy="776174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74</xdr:row>
      <xdr:rowOff>123825</xdr:rowOff>
    </xdr:from>
    <xdr:to>
      <xdr:col>11</xdr:col>
      <xdr:colOff>73047</xdr:colOff>
      <xdr:row>106</xdr:row>
      <xdr:rowOff>65913</xdr:rowOff>
    </xdr:to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2811125"/>
          <a:ext cx="7616847" cy="542848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441960</xdr:colOff>
      <xdr:row>4</xdr:row>
      <xdr:rowOff>7620</xdr:rowOff>
    </xdr:from>
    <xdr:to>
      <xdr:col>9</xdr:col>
      <xdr:colOff>373380</xdr:colOff>
      <xdr:row>24</xdr:row>
      <xdr:rowOff>99060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3.bin"/><Relationship Id="rId13" Type="http://schemas.openxmlformats.org/officeDocument/2006/relationships/image" Target="../media/image5.wmf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wmf"/><Relationship Id="rId12" Type="http://schemas.openxmlformats.org/officeDocument/2006/relationships/oleObject" Target="../embeddings/oleObject5.bin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Relationship Id="rId6" Type="http://schemas.openxmlformats.org/officeDocument/2006/relationships/oleObject" Target="../embeddings/oleObject2.bin"/><Relationship Id="rId11" Type="http://schemas.openxmlformats.org/officeDocument/2006/relationships/image" Target="../media/image4.wmf"/><Relationship Id="rId5" Type="http://schemas.openxmlformats.org/officeDocument/2006/relationships/image" Target="../media/image1.emf"/><Relationship Id="rId15" Type="http://schemas.openxmlformats.org/officeDocument/2006/relationships/image" Target="../media/image6.emf"/><Relationship Id="rId10" Type="http://schemas.openxmlformats.org/officeDocument/2006/relationships/oleObject" Target="../embeddings/oleObject4.bin"/><Relationship Id="rId4" Type="http://schemas.openxmlformats.org/officeDocument/2006/relationships/oleObject" Target="../embeddings/oleObject1.bin"/><Relationship Id="rId9" Type="http://schemas.openxmlformats.org/officeDocument/2006/relationships/image" Target="../media/image3.wmf"/><Relationship Id="rId14" Type="http://schemas.openxmlformats.org/officeDocument/2006/relationships/oleObject" Target="../embeddings/oleObject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73"/>
  <sheetViews>
    <sheetView workbookViewId="0">
      <selection activeCell="K39" sqref="K39"/>
    </sheetView>
  </sheetViews>
  <sheetFormatPr defaultColWidth="9" defaultRowHeight="13.2" x14ac:dyDescent="0.2"/>
  <cols>
    <col min="1" max="1" width="11.6640625" style="1" customWidth="1"/>
    <col min="2" max="8" width="9" style="1"/>
    <col min="9" max="9" width="12.77734375" style="1" bestFit="1" customWidth="1"/>
    <col min="10" max="10" width="9" style="1"/>
    <col min="11" max="11" width="12.77734375" style="1" bestFit="1" customWidth="1"/>
    <col min="12" max="16384" width="9" style="1"/>
  </cols>
  <sheetData>
    <row r="1" spans="1:41" x14ac:dyDescent="0.2">
      <c r="A1" s="1" t="s">
        <v>11</v>
      </c>
      <c r="D1" s="1" t="s">
        <v>12</v>
      </c>
    </row>
    <row r="3" spans="1:41" x14ac:dyDescent="0.2">
      <c r="B3" s="1" t="s">
        <v>1</v>
      </c>
      <c r="D3" s="1" t="s">
        <v>22</v>
      </c>
      <c r="F3" s="1" t="s">
        <v>26</v>
      </c>
      <c r="H3" s="1" t="s">
        <v>27</v>
      </c>
      <c r="J3" s="1" t="s">
        <v>28</v>
      </c>
      <c r="L3" s="1" t="s">
        <v>29</v>
      </c>
      <c r="N3" s="1" t="s">
        <v>30</v>
      </c>
      <c r="P3" s="1" t="s">
        <v>31</v>
      </c>
      <c r="R3" s="1" t="s">
        <v>32</v>
      </c>
      <c r="T3" s="1" t="s">
        <v>33</v>
      </c>
      <c r="V3" s="1" t="s">
        <v>34</v>
      </c>
      <c r="X3" s="1" t="s">
        <v>35</v>
      </c>
      <c r="Z3" s="1" t="s">
        <v>36</v>
      </c>
      <c r="AB3" s="1" t="s">
        <v>37</v>
      </c>
      <c r="AD3" s="1" t="s">
        <v>38</v>
      </c>
      <c r="AF3" s="1" t="s">
        <v>39</v>
      </c>
      <c r="AH3" s="1" t="s">
        <v>40</v>
      </c>
      <c r="AJ3" s="1" t="s">
        <v>41</v>
      </c>
      <c r="AL3" s="1" t="s">
        <v>46</v>
      </c>
      <c r="AN3" s="4" t="s">
        <v>47</v>
      </c>
    </row>
    <row r="4" spans="1:41" x14ac:dyDescent="0.2">
      <c r="A4" s="1" t="s">
        <v>13</v>
      </c>
      <c r="B4" s="2">
        <v>23.196370018216133</v>
      </c>
      <c r="C4" s="2"/>
      <c r="D4" s="2" t="s">
        <v>25</v>
      </c>
      <c r="F4" s="2" t="s">
        <v>25</v>
      </c>
      <c r="H4" s="1">
        <v>21.361270018216132</v>
      </c>
      <c r="J4" s="1">
        <v>21.076870018216134</v>
      </c>
      <c r="L4" s="1">
        <v>20.953770018216133</v>
      </c>
      <c r="N4" s="1">
        <v>20.904170018216131</v>
      </c>
      <c r="P4" s="1">
        <v>20.835370018216132</v>
      </c>
      <c r="R4" s="1">
        <v>20.906470018216133</v>
      </c>
      <c r="T4" s="1">
        <v>20.729370018216134</v>
      </c>
      <c r="V4" s="1">
        <v>20.793570018216133</v>
      </c>
      <c r="X4" s="1">
        <v>23.804670018216132</v>
      </c>
      <c r="Z4" s="1">
        <v>23.480270018216132</v>
      </c>
      <c r="AB4" s="1">
        <v>20.975570018216132</v>
      </c>
      <c r="AD4" s="1">
        <v>20.570970018216133</v>
      </c>
      <c r="AF4" s="1">
        <v>20.618770018216132</v>
      </c>
      <c r="AH4" s="1">
        <v>21.840870018216133</v>
      </c>
      <c r="AJ4" s="1">
        <v>20.556470018216132</v>
      </c>
      <c r="AL4" s="1">
        <v>21.075470018216134</v>
      </c>
      <c r="AN4" s="1">
        <v>20.117070018216133</v>
      </c>
    </row>
    <row r="5" spans="1:41" x14ac:dyDescent="0.2">
      <c r="A5" s="1" t="s">
        <v>14</v>
      </c>
      <c r="B5" s="2">
        <v>3816.44</v>
      </c>
      <c r="C5" s="2"/>
      <c r="D5" s="2"/>
      <c r="H5" s="1">
        <v>4680.46</v>
      </c>
      <c r="J5" s="1">
        <v>4214.91</v>
      </c>
      <c r="L5" s="1">
        <v>3729.87</v>
      </c>
      <c r="N5" s="1">
        <v>3456.8</v>
      </c>
      <c r="P5" s="1">
        <v>3120.29</v>
      </c>
      <c r="R5" s="1">
        <v>3096.52</v>
      </c>
      <c r="T5" s="1">
        <v>2697.55</v>
      </c>
      <c r="V5" s="1">
        <v>2788.51</v>
      </c>
      <c r="X5" s="1">
        <v>3803.98</v>
      </c>
      <c r="Z5" s="1">
        <v>3626.55</v>
      </c>
      <c r="AB5" s="1">
        <v>2511.29</v>
      </c>
      <c r="AD5" s="1">
        <v>2154.9</v>
      </c>
      <c r="AF5" s="1">
        <v>1872.46</v>
      </c>
      <c r="AH5" s="1">
        <v>2132.5</v>
      </c>
      <c r="AJ5" s="1">
        <v>1511.42</v>
      </c>
      <c r="AL5" s="1">
        <v>3028.13</v>
      </c>
      <c r="AN5" s="1">
        <v>897.84</v>
      </c>
    </row>
    <row r="6" spans="1:41" x14ac:dyDescent="0.2">
      <c r="A6" s="1" t="s">
        <v>15</v>
      </c>
      <c r="B6" s="2">
        <v>-46.13</v>
      </c>
      <c r="C6" s="2"/>
      <c r="D6" s="2"/>
      <c r="H6" s="1">
        <v>-141.1</v>
      </c>
      <c r="J6" s="1">
        <v>-118.7</v>
      </c>
      <c r="L6" s="1">
        <v>-90.88</v>
      </c>
      <c r="N6" s="1">
        <v>-78.67</v>
      </c>
      <c r="P6" s="1">
        <v>-63.63</v>
      </c>
      <c r="R6" s="1">
        <v>-53.67</v>
      </c>
      <c r="T6" s="1">
        <v>-48.78</v>
      </c>
      <c r="V6" s="1">
        <v>-52.36</v>
      </c>
      <c r="X6" s="1">
        <v>-41.68</v>
      </c>
      <c r="Z6" s="1">
        <v>-34.29</v>
      </c>
      <c r="AB6" s="1">
        <v>-41.95</v>
      </c>
      <c r="AD6" s="1">
        <v>-34.42</v>
      </c>
      <c r="AF6" s="1">
        <v>-25.16</v>
      </c>
      <c r="AH6" s="1">
        <v>-32.979999999999997</v>
      </c>
      <c r="AJ6" s="1">
        <v>-17.16</v>
      </c>
      <c r="AL6" s="1">
        <v>-43.15</v>
      </c>
      <c r="AN6" s="1">
        <v>-7.16</v>
      </c>
    </row>
    <row r="8" spans="1:41" x14ac:dyDescent="0.2">
      <c r="B8" s="1" t="s">
        <v>16</v>
      </c>
      <c r="C8" s="1" t="s">
        <v>18</v>
      </c>
      <c r="D8" s="1" t="s">
        <v>16</v>
      </c>
      <c r="E8" s="1" t="s">
        <v>18</v>
      </c>
      <c r="F8" s="1" t="s">
        <v>16</v>
      </c>
      <c r="G8" s="1" t="s">
        <v>18</v>
      </c>
      <c r="H8" s="1" t="s">
        <v>16</v>
      </c>
      <c r="I8" s="1" t="s">
        <v>18</v>
      </c>
      <c r="J8" s="1" t="s">
        <v>16</v>
      </c>
      <c r="K8" s="1" t="s">
        <v>18</v>
      </c>
      <c r="L8" s="1" t="s">
        <v>16</v>
      </c>
      <c r="M8" s="1" t="s">
        <v>18</v>
      </c>
      <c r="N8" s="1" t="s">
        <v>16</v>
      </c>
      <c r="O8" s="1" t="s">
        <v>18</v>
      </c>
      <c r="P8" s="1" t="s">
        <v>16</v>
      </c>
      <c r="Q8" s="1" t="s">
        <v>18</v>
      </c>
      <c r="R8" s="1" t="s">
        <v>16</v>
      </c>
      <c r="S8" s="1" t="s">
        <v>18</v>
      </c>
      <c r="T8" s="1" t="s">
        <v>16</v>
      </c>
      <c r="U8" s="1" t="s">
        <v>18</v>
      </c>
      <c r="V8" s="1" t="s">
        <v>16</v>
      </c>
      <c r="W8" s="1" t="s">
        <v>18</v>
      </c>
      <c r="X8" s="1" t="s">
        <v>16</v>
      </c>
      <c r="Y8" s="1" t="s">
        <v>18</v>
      </c>
      <c r="Z8" s="1" t="s">
        <v>16</v>
      </c>
      <c r="AA8" s="1" t="s">
        <v>18</v>
      </c>
      <c r="AB8" s="1" t="s">
        <v>16</v>
      </c>
      <c r="AC8" s="1" t="s">
        <v>18</v>
      </c>
      <c r="AD8" s="1" t="s">
        <v>16</v>
      </c>
      <c r="AE8" s="1" t="s">
        <v>18</v>
      </c>
      <c r="AF8" s="1" t="s">
        <v>16</v>
      </c>
      <c r="AG8" s="1" t="s">
        <v>18</v>
      </c>
      <c r="AH8" s="1" t="s">
        <v>16</v>
      </c>
      <c r="AI8" s="1" t="s">
        <v>18</v>
      </c>
      <c r="AJ8" s="1" t="s">
        <v>16</v>
      </c>
      <c r="AK8" s="1" t="s">
        <v>18</v>
      </c>
      <c r="AL8" s="1" t="s">
        <v>16</v>
      </c>
      <c r="AM8" s="1" t="s">
        <v>18</v>
      </c>
      <c r="AN8" s="1" t="s">
        <v>16</v>
      </c>
      <c r="AO8" s="1" t="s">
        <v>18</v>
      </c>
    </row>
    <row r="9" spans="1:41" x14ac:dyDescent="0.2">
      <c r="B9" s="3">
        <v>-20</v>
      </c>
      <c r="C9" s="1">
        <f>0.001*EXP($B$4-$B$5/(B9+273.15+$B$6))</f>
        <v>0.1168911286638262</v>
      </c>
      <c r="D9" s="3">
        <v>-20</v>
      </c>
      <c r="E9" s="1">
        <v>1970</v>
      </c>
      <c r="H9" s="3">
        <v>-20</v>
      </c>
      <c r="I9" s="1">
        <f>0.001*EXP($H$4-$H$5/(H9+273.15+$H$6))</f>
        <v>1.3680170354549403E-12</v>
      </c>
      <c r="J9" s="3">
        <v>-20</v>
      </c>
      <c r="K9" s="1">
        <f>0.001*EXP($J$4-$J$5/(J9+273.15+$J$6))</f>
        <v>3.457413132355189E-8</v>
      </c>
      <c r="L9" s="3">
        <v>-20</v>
      </c>
      <c r="M9" s="1">
        <f>0.001*EXP($L$4-$L$5/(L9+273.15+$L$6))</f>
        <v>1.3109807505391183E-4</v>
      </c>
      <c r="N9" s="3">
        <v>-20</v>
      </c>
      <c r="O9" s="1">
        <f>0.001*EXP($N$4-$N$5/(N9+273.15+$N$6))</f>
        <v>2.9806970425713219E-3</v>
      </c>
      <c r="P9" s="3">
        <v>-20</v>
      </c>
      <c r="Q9" s="1">
        <f>0.001*EXP($P$4-$P$5/(P9+273.15+$P$6))</f>
        <v>7.9138332978764006E-2</v>
      </c>
      <c r="R9" s="3">
        <v>-20</v>
      </c>
      <c r="S9" s="1">
        <f>0.001*EXP($R$4-$R$5/(R9+273.15+$R$6))</f>
        <v>0.21778543239181997</v>
      </c>
      <c r="T9" s="3">
        <v>-20</v>
      </c>
      <c r="U9" s="1">
        <f>0.001*EXP($T$4-$T$5/(T9+273.15+$T$6))</f>
        <v>1.8631533706111636</v>
      </c>
      <c r="V9" s="3">
        <v>-20</v>
      </c>
      <c r="W9" s="1">
        <f>0.001*EXP($V$4-$V$5/(V9+273.15+$V$6))</f>
        <v>0.99812289296763457</v>
      </c>
      <c r="X9" s="3">
        <v>-20</v>
      </c>
      <c r="Y9" s="1">
        <f>0.001*EXP($X$4-$X$5/(X9+273.15+$X$6))</f>
        <v>0.33576027900922506</v>
      </c>
      <c r="Z9" s="3">
        <v>-20</v>
      </c>
      <c r="AA9" s="1">
        <f>0.001*EXP($Z$4-$Z$5/(Z9+273.15+$Z$6))</f>
        <v>1.0023356111222326</v>
      </c>
      <c r="AB9" s="3">
        <v>-20</v>
      </c>
      <c r="AC9" s="1">
        <f>0.001*EXP($AB$4-$AB$5/(AB9+273.15+$AB$6))</f>
        <v>8.8218984243952043</v>
      </c>
      <c r="AD9" s="3">
        <v>-20</v>
      </c>
      <c r="AE9" s="1">
        <f>0.001*EXP($AD$4-$AD$5/(AD9+273.15+$AD$6))</f>
        <v>45.211097113420273</v>
      </c>
      <c r="AF9" s="3">
        <v>-20</v>
      </c>
      <c r="AG9" s="1">
        <f>0.001*EXP($AF$4-$AF$5/(AF9+273.15+$AF$6))</f>
        <v>244.23006355839354</v>
      </c>
      <c r="AH9" s="3">
        <v>-20</v>
      </c>
      <c r="AI9" s="1">
        <f>0.001*EXP($AH$4-$AH$5/(AH9+273.15+$AH$6))</f>
        <v>190.07473246698785</v>
      </c>
      <c r="AJ9" s="3">
        <v>-20</v>
      </c>
      <c r="AK9" s="1">
        <f>0.001*EXP($AJ$4-$AJ$5/(AJ9+273.15+$AJ$6))</f>
        <v>1399.851340010948</v>
      </c>
      <c r="AL9" s="3">
        <v>25</v>
      </c>
      <c r="AM9" s="1">
        <f>0.001*EXP($AL$4-$AL$5/(AL9+273.15+$AL$6))</f>
        <v>9.9015878323984108</v>
      </c>
      <c r="AN9" s="4">
        <v>-160</v>
      </c>
      <c r="AO9" s="1">
        <f>0.001*EXP($AN$4-$AN$5/(AN9+273.15+$AN$6))</f>
        <v>114.24290305832578</v>
      </c>
    </row>
    <row r="10" spans="1:41" x14ac:dyDescent="0.2">
      <c r="B10" s="3">
        <v>0</v>
      </c>
      <c r="C10" s="1">
        <f>0.001*EXP($B$4-$B$5/(B10+273.15+$B$6))</f>
        <v>0.59308643842613684</v>
      </c>
      <c r="D10" s="3">
        <v>0</v>
      </c>
      <c r="E10" s="1">
        <v>3485</v>
      </c>
      <c r="H10" s="3">
        <v>0</v>
      </c>
      <c r="I10" s="1">
        <f>0.001*EXP($H$4-$H$5/(H10+273.15+$H$6))</f>
        <v>7.6504261535069836E-10</v>
      </c>
      <c r="J10" s="3">
        <v>0</v>
      </c>
      <c r="K10" s="1">
        <f>0.001*EXP($J$4-$J$5/(J10+273.15+$J$6))</f>
        <v>2.0033539922744299E-6</v>
      </c>
      <c r="L10" s="3">
        <v>0</v>
      </c>
      <c r="M10" s="1">
        <f>0.001*EXP($L$4-$L$5/(L10+273.15+$L$6))</f>
        <v>1.6328658319408006E-3</v>
      </c>
      <c r="N10" s="3">
        <v>0</v>
      </c>
      <c r="O10" s="1">
        <f>0.001*EXP($N$4-$N$5/(N10+273.15+$N$6))</f>
        <v>2.2864640983275532E-2</v>
      </c>
      <c r="P10" s="3">
        <v>0</v>
      </c>
      <c r="Q10" s="1">
        <f>0.001*EXP($P$4-$P$5/(P10+273.15+$P$6))</f>
        <v>0.38100254790073529</v>
      </c>
      <c r="R10" s="3">
        <v>0</v>
      </c>
      <c r="S10" s="1">
        <f>0.001*EXP($R$4-$R$5/(R10+273.15+$R$6))</f>
        <v>0.89608196871848389</v>
      </c>
      <c r="T10" s="3">
        <v>0</v>
      </c>
      <c r="U10" s="1">
        <f>0.001*EXP($T$4-$T$5/(T10+273.15+$T$6))</f>
        <v>6.0426330866894418</v>
      </c>
      <c r="V10" s="3">
        <v>0</v>
      </c>
      <c r="W10" s="1">
        <f>0.001*EXP($V$4-$V$5/(V10+273.15+$V$6))</f>
        <v>3.5117741493729153</v>
      </c>
      <c r="X10" s="3">
        <v>0</v>
      </c>
      <c r="Y10" s="1">
        <f>0.001*EXP($X$4-$X$5/(X10+273.15+$X$6))</f>
        <v>1.5886840188026341</v>
      </c>
      <c r="Z10" s="3">
        <v>0</v>
      </c>
      <c r="AA10" s="1">
        <f>0.001*EXP($Z$4-$Z$5/(Z10+273.15+$Z$6))</f>
        <v>4.0139336068626585</v>
      </c>
      <c r="AB10" s="3">
        <v>0</v>
      </c>
      <c r="AC10" s="1">
        <f>0.001*EXP($AB$4-$AB$5/(AB10+273.15+$AB$6))</f>
        <v>24.676065614273771</v>
      </c>
      <c r="AD10" s="3">
        <v>0</v>
      </c>
      <c r="AE10" s="1">
        <f>0.001*EXP($AD$4-$AD$5/(AD10+273.15+$AD$6))</f>
        <v>103.20315549180003</v>
      </c>
      <c r="AF10" s="3">
        <v>0</v>
      </c>
      <c r="AG10" s="1">
        <f>0.001*EXP($AF$4-$AF$5/(AF10+273.15+$AF$6))</f>
        <v>473.64985502178814</v>
      </c>
      <c r="AH10" s="3">
        <v>0</v>
      </c>
      <c r="AI10" s="1">
        <f>0.001*EXP($AH$4-$AH$5/(AH10+273.15+$AH$6))</f>
        <v>425.80753755051484</v>
      </c>
      <c r="AJ10" s="3">
        <v>0</v>
      </c>
      <c r="AK10" s="1">
        <f>0.001*EXP($AJ$4-$AJ$5/(AJ10+273.15+$AJ$6))</f>
        <v>2308.8381943686313</v>
      </c>
    </row>
    <row r="11" spans="1:41" x14ac:dyDescent="0.2">
      <c r="B11" s="3">
        <v>50</v>
      </c>
      <c r="C11" s="1">
        <f>0.001*EXP($B$4-$B$5/(B11+273.15+$B$6))</f>
        <v>12.327687129000822</v>
      </c>
      <c r="D11" s="3">
        <v>31</v>
      </c>
      <c r="E11" s="1">
        <v>7370</v>
      </c>
      <c r="H11" s="3">
        <v>50</v>
      </c>
      <c r="I11" s="1">
        <f>0.001*EXP($H$4-$H$5/(H11+273.15+$H$6))</f>
        <v>1.2926445201017646E-5</v>
      </c>
      <c r="J11" s="3">
        <v>50</v>
      </c>
      <c r="K11" s="1">
        <f>0.001*EXP($J$4-$J$5/(J11+273.15+$J$6))</f>
        <v>1.585694723673751E-3</v>
      </c>
      <c r="L11" s="3">
        <v>50</v>
      </c>
      <c r="M11" s="1">
        <f>0.001*EXP($L$4-$L$5/(L11+273.15+$L$6))</f>
        <v>0.13367784162538623</v>
      </c>
      <c r="N11" s="3">
        <v>50</v>
      </c>
      <c r="O11" s="1">
        <f>0.001*EXP($N$4-$N$5/(N11+273.15+$N$6))</f>
        <v>0.86676865950109494</v>
      </c>
      <c r="P11" s="3">
        <v>50</v>
      </c>
      <c r="Q11" s="1">
        <f>0.001*EXP($P$4-$P$5/(P11+273.15+$P$6))</f>
        <v>6.7147222763975991</v>
      </c>
      <c r="R11" s="3">
        <v>50</v>
      </c>
      <c r="S11" s="1">
        <f>0.001*EXP($R$4-$R$5/(R11+273.15+$R$6))</f>
        <v>12.280244900423256</v>
      </c>
      <c r="T11" s="3">
        <v>50</v>
      </c>
      <c r="U11" s="1">
        <f>0.001*EXP($T$4-$T$5/(T11+273.15+$T$6))</f>
        <v>54.04506632184448</v>
      </c>
      <c r="V11" s="3">
        <v>50</v>
      </c>
      <c r="W11" s="1">
        <f>0.001*EXP($V$4-$V$5/(V11+273.15+$V$6))</f>
        <v>36.166388268175908</v>
      </c>
      <c r="X11" s="3">
        <v>50</v>
      </c>
      <c r="Y11" s="1">
        <f>0.001*EXP($X$4-$X$5/(X11+273.15+$X$6))</f>
        <v>29.436164646708928</v>
      </c>
      <c r="Z11" s="3">
        <v>50</v>
      </c>
      <c r="AA11" s="1">
        <f>0.001*EXP($Z$4-$Z$5/(Z11+273.15+$Z$6))</f>
        <v>55.579640812608275</v>
      </c>
      <c r="AB11" s="3">
        <v>50</v>
      </c>
      <c r="AC11" s="1">
        <f>0.001*EXP($AB$4-$AB$5/(AB11+273.15+$AB$6))</f>
        <v>170.23774542604968</v>
      </c>
      <c r="AD11" s="3">
        <v>50</v>
      </c>
      <c r="AE11" s="1">
        <f>0.001*EXP($AD$4-$AD$5/(AD11+273.15+$AD$6))</f>
        <v>492.670529127946</v>
      </c>
      <c r="AF11" s="3">
        <v>50</v>
      </c>
      <c r="AG11" s="1">
        <f>0.001*EXP($AF$4-$AF$5/(AF11+273.15+$AF$6))</f>
        <v>1681.3983212074795</v>
      </c>
      <c r="AH11" s="3">
        <v>50</v>
      </c>
      <c r="AI11" s="1">
        <f>0.001*EXP($AH$4-$AH$5/(AH11+273.15+$AH$6))</f>
        <v>1966.4291839624957</v>
      </c>
      <c r="AJ11" s="3">
        <v>32.25</v>
      </c>
      <c r="AK11" s="1">
        <f>0.001*EXP($AJ$4-$AJ$5/(AJ11+273.15+$AJ$6))</f>
        <v>4469.7971599101902</v>
      </c>
    </row>
    <row r="12" spans="1:41" x14ac:dyDescent="0.2">
      <c r="B12" s="3">
        <v>100</v>
      </c>
      <c r="C12" s="1">
        <f>0.001*EXP($B$4-$B$5/(B12+273.15+$B$6))</f>
        <v>101.3174022882513</v>
      </c>
      <c r="D12" s="3"/>
      <c r="F12" s="1">
        <v>100</v>
      </c>
      <c r="G12" s="1">
        <v>0.04</v>
      </c>
      <c r="H12" s="3">
        <v>100</v>
      </c>
      <c r="I12" s="1">
        <f>0.001*EXP($H$4-$H$5/(H12+273.15+$H$6))</f>
        <v>3.2910954073744341E-3</v>
      </c>
      <c r="J12" s="3">
        <v>100</v>
      </c>
      <c r="K12" s="1">
        <f>0.001*EXP($J$4-$J$5/(J12+273.15+$J$6))</f>
        <v>9.1111426378506305E-2</v>
      </c>
      <c r="L12" s="3">
        <v>100</v>
      </c>
      <c r="M12" s="1">
        <f>0.001*EXP($L$4-$L$5/(L12+273.15+$L$6))</f>
        <v>2.2983165596952797</v>
      </c>
      <c r="N12" s="3">
        <v>100</v>
      </c>
      <c r="O12" s="1">
        <f>0.001*EXP($N$4-$N$5/(N12+273.15+$N$6))</f>
        <v>9.5616161474614838</v>
      </c>
      <c r="P12" s="3">
        <v>100</v>
      </c>
      <c r="Q12" s="1">
        <f>0.001*EXP($P$4-$P$5/(P12+273.15+$P$6))</f>
        <v>46.831391731700023</v>
      </c>
      <c r="R12" s="3">
        <v>100</v>
      </c>
      <c r="S12" s="1">
        <f>0.001*EXP($R$4-$R$5/(R12+273.15+$R$6))</f>
        <v>74.168507264595377</v>
      </c>
      <c r="T12" s="3">
        <v>100</v>
      </c>
      <c r="U12" s="1">
        <f>0.001*EXP($T$4-$T$5/(T12+273.15+$T$6))</f>
        <v>246.00211035562498</v>
      </c>
      <c r="V12" s="3">
        <v>100</v>
      </c>
      <c r="W12" s="1">
        <f>0.001*EXP($V$4-$V$5/(V12+273.15+$V$6))</f>
        <v>180.04033857065036</v>
      </c>
      <c r="X12" s="3">
        <v>100</v>
      </c>
      <c r="Y12" s="1">
        <f>0.001*EXP($X$4-$X$5/(X12+273.15+$X$6))</f>
        <v>226.06518538334797</v>
      </c>
      <c r="Z12" s="3">
        <v>100</v>
      </c>
      <c r="AA12" s="1">
        <f>0.001*EXP($Z$4-$Z$5/(Z12+273.15+$Z$6))</f>
        <v>354.35787115449671</v>
      </c>
      <c r="AB12" s="3">
        <v>100</v>
      </c>
      <c r="AC12" s="1">
        <f>0.001*EXP($AB$4-$AB$5/(AB12+273.15+$AB$6))</f>
        <v>655.51251560396975</v>
      </c>
      <c r="AD12" s="3">
        <v>100</v>
      </c>
      <c r="AE12" s="1">
        <f>0.001*EXP($AD$4-$AD$5/(AD12+273.15+$AD$6))</f>
        <v>1482.537947025786</v>
      </c>
      <c r="AF12" s="3">
        <v>95.85</v>
      </c>
      <c r="AG12" s="1">
        <f>0.001*EXP($AF$4-$AF$5/(AF12+273.15+$AF$6))</f>
        <v>3886.5772574095877</v>
      </c>
      <c r="AH12" s="3">
        <v>100</v>
      </c>
      <c r="AI12" s="1">
        <f>0.001*EXP($AH$4-$AH$5/(AH12+273.15+$AH$6))</f>
        <v>5791.7535198484029</v>
      </c>
      <c r="AJ12" s="3"/>
    </row>
    <row r="13" spans="1:41" x14ac:dyDescent="0.2">
      <c r="B13" s="3">
        <v>160</v>
      </c>
      <c r="C13" s="1">
        <f>0.001*EXP($B$4-$B$5/(B13+273.15+$B$6))</f>
        <v>618.63923841171481</v>
      </c>
      <c r="D13" s="3"/>
      <c r="F13" s="1">
        <v>183</v>
      </c>
      <c r="G13" s="1">
        <v>1.33</v>
      </c>
      <c r="H13" s="3">
        <v>160</v>
      </c>
      <c r="I13" s="1">
        <f>0.001*EXP($H$4-$H$5/(H13+273.15+$H$6))</f>
        <v>0.20748138663134094</v>
      </c>
      <c r="J13" s="3">
        <v>160</v>
      </c>
      <c r="K13" s="1">
        <f>0.001*EXP($J$4-$J$5/(J13+273.15+$J$6))</f>
        <v>2.1490892328760789</v>
      </c>
      <c r="L13" s="3">
        <v>160</v>
      </c>
      <c r="M13" s="1">
        <f>0.001*EXP($L$4-$L$5/(L13+273.15+$L$6))</f>
        <v>23.30260966681054</v>
      </c>
      <c r="N13" s="3">
        <v>160</v>
      </c>
      <c r="O13" s="1">
        <f>0.001*EXP($N$4-$N$5/(N13+273.15+$N$6))</f>
        <v>69.732444578093961</v>
      </c>
      <c r="P13" s="3">
        <v>160</v>
      </c>
      <c r="Q13" s="1">
        <f>0.001*EXP($P$4-$P$5/(P13+273.15+$P$6))</f>
        <v>240.67414497373352</v>
      </c>
      <c r="R13" s="3">
        <v>160</v>
      </c>
      <c r="S13" s="1">
        <f>0.001*EXP($R$4-$R$5/(R13+273.15+$R$6))</f>
        <v>343.3710751178242</v>
      </c>
      <c r="T13" s="3">
        <v>160</v>
      </c>
      <c r="U13" s="1">
        <f>0.001*EXP($T$4-$T$5/(T13+273.15+$T$6))</f>
        <v>901.00173803706332</v>
      </c>
      <c r="V13" s="3">
        <v>160</v>
      </c>
      <c r="W13" s="1">
        <f>0.001*EXP($V$4-$V$5/(V13+273.15+$V$6))</f>
        <v>708.29068216616952</v>
      </c>
      <c r="X13" s="3">
        <v>160</v>
      </c>
      <c r="Y13" s="1">
        <f>0.001*EXP($X$4-$X$5/(X13+273.15+$X$6))</f>
        <v>1312.5749772980498</v>
      </c>
      <c r="Z13" s="3">
        <v>160</v>
      </c>
      <c r="AA13" s="1">
        <f>0.001*EXP($Z$4-$Z$5/(Z13+273.15+$Z$6))</f>
        <v>1772.6426210313077</v>
      </c>
      <c r="AB13" s="3">
        <v>160</v>
      </c>
      <c r="AC13" s="1">
        <f>0.001*EXP($AB$4-$AB$5/(AB13+273.15+$AB$6))</f>
        <v>2097.2070744976236</v>
      </c>
      <c r="AD13" s="3">
        <v>152</v>
      </c>
      <c r="AE13" s="1">
        <f>0.001*EXP($AD$4-$AD$5/(AD13+273.15+$AD$6))</f>
        <v>3456.98875736132</v>
      </c>
      <c r="AF13" s="3"/>
      <c r="AH13" s="3">
        <v>132.6</v>
      </c>
      <c r="AI13" s="1">
        <f>0.001*EXP($AH$4-$AH$5/(AH13+273.15+$AH$6))</f>
        <v>10020.908725942571</v>
      </c>
      <c r="AJ13" s="3"/>
    </row>
    <row r="17" spans="1:32" x14ac:dyDescent="0.2">
      <c r="AF17" s="1">
        <v>405.6</v>
      </c>
    </row>
    <row r="18" spans="1:32" x14ac:dyDescent="0.2">
      <c r="A18" s="1" t="s">
        <v>17</v>
      </c>
      <c r="B18" s="1" t="s">
        <v>19</v>
      </c>
      <c r="C18" s="1" t="s">
        <v>20</v>
      </c>
      <c r="D18" s="1" t="s">
        <v>23</v>
      </c>
      <c r="E18" s="1" t="s">
        <v>21</v>
      </c>
      <c r="F18" s="1" t="s">
        <v>24</v>
      </c>
      <c r="AF18" s="1">
        <f>AF17-273</f>
        <v>132.60000000000002</v>
      </c>
    </row>
    <row r="19" spans="1:32" x14ac:dyDescent="0.2">
      <c r="A19" s="1" t="s">
        <v>1</v>
      </c>
      <c r="B19" s="1">
        <v>647.29999999999995</v>
      </c>
      <c r="C19" s="1">
        <f>B19-273.15</f>
        <v>374.15</v>
      </c>
      <c r="D19" s="1">
        <f>-1/(C19+227)</f>
        <v>-1.6634783331947102E-3</v>
      </c>
      <c r="E19" s="1">
        <v>22.1</v>
      </c>
      <c r="F19" s="1">
        <f>E19*1000</f>
        <v>22100</v>
      </c>
    </row>
    <row r="20" spans="1:32" x14ac:dyDescent="0.2">
      <c r="A20" s="1" t="s">
        <v>22</v>
      </c>
      <c r="B20" s="1">
        <v>304.2</v>
      </c>
      <c r="C20" s="1">
        <f>B20-273.15</f>
        <v>31.050000000000011</v>
      </c>
      <c r="D20" s="1">
        <f>-1/(C20+227)</f>
        <v>-3.8752179810114316E-3</v>
      </c>
      <c r="E20" s="1">
        <v>7.37</v>
      </c>
      <c r="F20" s="1">
        <f>E20*1000</f>
        <v>7370</v>
      </c>
    </row>
    <row r="21" spans="1:32" x14ac:dyDescent="0.2">
      <c r="A21" s="1" t="s">
        <v>38</v>
      </c>
      <c r="B21" s="1">
        <v>425.2</v>
      </c>
      <c r="C21" s="1">
        <f>B21-273.15</f>
        <v>152.05000000000001</v>
      </c>
      <c r="D21" s="1">
        <f>-1/(C21+227)</f>
        <v>-2.6381743833267376E-3</v>
      </c>
      <c r="E21" s="1">
        <v>3.8</v>
      </c>
      <c r="F21" s="1">
        <f>E21*1000</f>
        <v>3800</v>
      </c>
    </row>
    <row r="22" spans="1:32" x14ac:dyDescent="0.2">
      <c r="A22" s="1" t="s">
        <v>39</v>
      </c>
      <c r="B22" s="1">
        <v>369</v>
      </c>
      <c r="C22" s="1">
        <f>B22-273.15</f>
        <v>95.850000000000023</v>
      </c>
      <c r="D22" s="1">
        <f>-1/(C22+227)</f>
        <v>-3.0974136595942384E-3</v>
      </c>
      <c r="E22" s="1">
        <v>4.24</v>
      </c>
      <c r="F22" s="1">
        <f>E22*1000</f>
        <v>4240</v>
      </c>
    </row>
    <row r="23" spans="1:32" x14ac:dyDescent="0.2">
      <c r="A23" s="1" t="s">
        <v>41</v>
      </c>
      <c r="B23" s="1">
        <v>305.39999999999998</v>
      </c>
      <c r="C23" s="1">
        <f>B23-273.15</f>
        <v>32.25</v>
      </c>
      <c r="D23" s="1">
        <f>-1/(C23+227)</f>
        <v>-3.8572806171648989E-3</v>
      </c>
      <c r="E23" s="1">
        <v>4.88</v>
      </c>
      <c r="F23" s="1">
        <f>E23*1000</f>
        <v>4880</v>
      </c>
    </row>
    <row r="29" spans="1:32" x14ac:dyDescent="0.2">
      <c r="A29" s="1" t="s">
        <v>42</v>
      </c>
    </row>
    <row r="30" spans="1:32" x14ac:dyDescent="0.2">
      <c r="A30" s="1" t="s">
        <v>43</v>
      </c>
      <c r="B30" t="s">
        <v>2</v>
      </c>
    </row>
    <row r="31" spans="1:32" x14ac:dyDescent="0.2">
      <c r="A31" s="1">
        <v>-20</v>
      </c>
      <c r="B31">
        <v>-4.830917874396135E-3</v>
      </c>
      <c r="C31">
        <v>0.1</v>
      </c>
    </row>
    <row r="32" spans="1:32" x14ac:dyDescent="0.2">
      <c r="B32">
        <v>-4.830917874396135E-3</v>
      </c>
      <c r="C32">
        <v>10000</v>
      </c>
    </row>
    <row r="33" spans="1:3" x14ac:dyDescent="0.2">
      <c r="A33" s="1">
        <v>-10</v>
      </c>
      <c r="B33">
        <v>-4.608294930875576E-3</v>
      </c>
      <c r="C33">
        <v>0.1</v>
      </c>
    </row>
    <row r="34" spans="1:3" x14ac:dyDescent="0.2">
      <c r="B34">
        <v>-4.608294930875576E-3</v>
      </c>
      <c r="C34">
        <v>10000</v>
      </c>
    </row>
    <row r="35" spans="1:3" x14ac:dyDescent="0.2">
      <c r="A35" s="1">
        <v>0</v>
      </c>
      <c r="B35">
        <v>-4.4052863436123352E-3</v>
      </c>
      <c r="C35">
        <v>0.1</v>
      </c>
    </row>
    <row r="36" spans="1:3" x14ac:dyDescent="0.2">
      <c r="B36">
        <v>-4.4052863436123352E-3</v>
      </c>
      <c r="C36">
        <v>10000</v>
      </c>
    </row>
    <row r="37" spans="1:3" x14ac:dyDescent="0.2">
      <c r="A37" s="1">
        <v>10</v>
      </c>
      <c r="B37">
        <v>-4.2194092827004216E-3</v>
      </c>
      <c r="C37">
        <v>0.1</v>
      </c>
    </row>
    <row r="38" spans="1:3" x14ac:dyDescent="0.2">
      <c r="B38">
        <v>-4.2194092827004216E-3</v>
      </c>
      <c r="C38">
        <v>10000</v>
      </c>
    </row>
    <row r="39" spans="1:3" x14ac:dyDescent="0.2">
      <c r="A39" s="1">
        <v>20</v>
      </c>
      <c r="B39">
        <v>-4.048582995951417E-3</v>
      </c>
      <c r="C39">
        <v>0.1</v>
      </c>
    </row>
    <row r="40" spans="1:3" x14ac:dyDescent="0.2">
      <c r="B40">
        <v>-4.048582995951417E-3</v>
      </c>
      <c r="C40">
        <v>10000</v>
      </c>
    </row>
    <row r="41" spans="1:3" x14ac:dyDescent="0.2">
      <c r="A41" s="1">
        <v>30</v>
      </c>
      <c r="B41">
        <v>-3.8910505836575876E-3</v>
      </c>
      <c r="C41">
        <v>0.1</v>
      </c>
    </row>
    <row r="42" spans="1:3" x14ac:dyDescent="0.2">
      <c r="B42">
        <v>-3.8910505836575876E-3</v>
      </c>
      <c r="C42">
        <v>10000</v>
      </c>
    </row>
    <row r="43" spans="1:3" x14ac:dyDescent="0.2">
      <c r="A43" s="1">
        <v>40</v>
      </c>
      <c r="B43">
        <v>-3.7453183520599251E-3</v>
      </c>
      <c r="C43">
        <v>0.1</v>
      </c>
    </row>
    <row r="44" spans="1:3" x14ac:dyDescent="0.2">
      <c r="B44">
        <v>-3.7453183520599251E-3</v>
      </c>
      <c r="C44">
        <v>10000</v>
      </c>
    </row>
    <row r="45" spans="1:3" x14ac:dyDescent="0.2">
      <c r="A45" s="1">
        <v>50</v>
      </c>
      <c r="B45">
        <v>-3.6101083032490976E-3</v>
      </c>
      <c r="C45">
        <v>0.1</v>
      </c>
    </row>
    <row r="46" spans="1:3" x14ac:dyDescent="0.2">
      <c r="B46">
        <v>-3.6101083032490976E-3</v>
      </c>
      <c r="C46">
        <v>10000</v>
      </c>
    </row>
    <row r="47" spans="1:3" x14ac:dyDescent="0.2">
      <c r="A47" s="1">
        <v>60</v>
      </c>
      <c r="B47">
        <v>-3.4843205574912892E-3</v>
      </c>
      <c r="C47">
        <v>0.1</v>
      </c>
    </row>
    <row r="48" spans="1:3" x14ac:dyDescent="0.2">
      <c r="B48">
        <v>-3.4843205574912892E-3</v>
      </c>
      <c r="C48">
        <v>10000</v>
      </c>
    </row>
    <row r="49" spans="1:3" x14ac:dyDescent="0.2">
      <c r="A49" s="1">
        <v>70</v>
      </c>
      <c r="B49">
        <v>-3.3670033670033669E-3</v>
      </c>
      <c r="C49">
        <v>0.1</v>
      </c>
    </row>
    <row r="50" spans="1:3" x14ac:dyDescent="0.2">
      <c r="B50">
        <v>-3.3670033670033669E-3</v>
      </c>
      <c r="C50">
        <v>10000</v>
      </c>
    </row>
    <row r="51" spans="1:3" x14ac:dyDescent="0.2">
      <c r="A51" s="1">
        <v>80</v>
      </c>
      <c r="B51">
        <v>-3.2573289902280132E-3</v>
      </c>
      <c r="C51">
        <v>0.1</v>
      </c>
    </row>
    <row r="52" spans="1:3" x14ac:dyDescent="0.2">
      <c r="B52">
        <v>-3.2573289902280132E-3</v>
      </c>
      <c r="C52">
        <v>10000</v>
      </c>
    </row>
    <row r="53" spans="1:3" x14ac:dyDescent="0.2">
      <c r="A53" s="1">
        <v>90</v>
      </c>
      <c r="B53">
        <v>-3.1545741324921135E-3</v>
      </c>
      <c r="C53">
        <v>0.1</v>
      </c>
    </row>
    <row r="54" spans="1:3" x14ac:dyDescent="0.2">
      <c r="B54">
        <v>-3.1545741324921135E-3</v>
      </c>
      <c r="C54">
        <v>10000</v>
      </c>
    </row>
    <row r="55" spans="1:3" x14ac:dyDescent="0.2">
      <c r="A55" s="1">
        <v>100</v>
      </c>
      <c r="B55">
        <v>-3.0581039755351682E-3</v>
      </c>
      <c r="C55">
        <v>0.1</v>
      </c>
    </row>
    <row r="56" spans="1:3" x14ac:dyDescent="0.2">
      <c r="B56">
        <v>-3.0581039755351682E-3</v>
      </c>
      <c r="C56">
        <v>10000</v>
      </c>
    </row>
    <row r="57" spans="1:3" x14ac:dyDescent="0.2">
      <c r="A57" s="1">
        <v>120</v>
      </c>
      <c r="B57">
        <v>-2.881844380403458E-3</v>
      </c>
      <c r="C57">
        <v>0.1</v>
      </c>
    </row>
    <row r="58" spans="1:3" x14ac:dyDescent="0.2">
      <c r="B58">
        <v>-2.881844380403458E-3</v>
      </c>
      <c r="C58">
        <v>10000</v>
      </c>
    </row>
    <row r="59" spans="1:3" x14ac:dyDescent="0.2">
      <c r="A59" s="1">
        <v>140</v>
      </c>
      <c r="B59">
        <v>-2.7247956403269754E-3</v>
      </c>
      <c r="C59">
        <v>0.1</v>
      </c>
    </row>
    <row r="60" spans="1:3" x14ac:dyDescent="0.2">
      <c r="B60">
        <v>-2.7247956403269754E-3</v>
      </c>
      <c r="C60">
        <v>10000</v>
      </c>
    </row>
    <row r="61" spans="1:3" x14ac:dyDescent="0.2">
      <c r="A61" s="1">
        <v>160</v>
      </c>
      <c r="B61">
        <v>-2.5839793281653748E-3</v>
      </c>
      <c r="C61">
        <v>0.1</v>
      </c>
    </row>
    <row r="62" spans="1:3" x14ac:dyDescent="0.2">
      <c r="B62">
        <v>-2.5839793281653748E-3</v>
      </c>
      <c r="C62">
        <v>10000</v>
      </c>
    </row>
    <row r="66" spans="1:37" x14ac:dyDescent="0.2">
      <c r="A66" s="1" t="s">
        <v>44</v>
      </c>
    </row>
    <row r="67" spans="1:37" x14ac:dyDescent="0.2">
      <c r="B67" s="1" t="s">
        <v>1</v>
      </c>
      <c r="D67" s="1" t="s">
        <v>22</v>
      </c>
      <c r="F67" s="1" t="s">
        <v>26</v>
      </c>
      <c r="H67" s="1" t="s">
        <v>27</v>
      </c>
      <c r="J67" s="1" t="s">
        <v>28</v>
      </c>
      <c r="L67" s="1" t="s">
        <v>29</v>
      </c>
      <c r="N67" s="1" t="s">
        <v>30</v>
      </c>
      <c r="P67" s="1" t="s">
        <v>31</v>
      </c>
      <c r="R67" s="1" t="s">
        <v>32</v>
      </c>
      <c r="T67" s="1" t="s">
        <v>33</v>
      </c>
      <c r="V67" s="1" t="s">
        <v>34</v>
      </c>
      <c r="X67" s="1" t="s">
        <v>35</v>
      </c>
      <c r="Z67" s="1" t="s">
        <v>36</v>
      </c>
      <c r="AB67" s="1" t="s">
        <v>37</v>
      </c>
      <c r="AD67" s="1" t="s">
        <v>38</v>
      </c>
      <c r="AF67" s="1" t="s">
        <v>39</v>
      </c>
      <c r="AH67" s="1" t="s">
        <v>40</v>
      </c>
      <c r="AJ67" s="1" t="s">
        <v>41</v>
      </c>
    </row>
    <row r="68" spans="1:37" x14ac:dyDescent="0.2">
      <c r="B68" s="1" t="s">
        <v>45</v>
      </c>
      <c r="C68" s="1" t="s">
        <v>0</v>
      </c>
      <c r="D68" s="1" t="s">
        <v>16</v>
      </c>
      <c r="E68" s="1" t="s">
        <v>0</v>
      </c>
      <c r="F68" s="1" t="s">
        <v>16</v>
      </c>
      <c r="G68" s="1" t="s">
        <v>0</v>
      </c>
      <c r="H68" s="1" t="s">
        <v>16</v>
      </c>
      <c r="I68" s="1" t="s">
        <v>0</v>
      </c>
      <c r="J68" s="1" t="s">
        <v>16</v>
      </c>
      <c r="K68" s="1" t="s">
        <v>0</v>
      </c>
      <c r="L68" s="1" t="s">
        <v>16</v>
      </c>
      <c r="M68" s="1" t="s">
        <v>0</v>
      </c>
      <c r="N68" s="1" t="s">
        <v>16</v>
      </c>
      <c r="O68" s="1" t="s">
        <v>0</v>
      </c>
      <c r="P68" s="1" t="s">
        <v>16</v>
      </c>
      <c r="Q68" s="1" t="s">
        <v>0</v>
      </c>
      <c r="R68" s="1" t="s">
        <v>16</v>
      </c>
      <c r="S68" s="1" t="s">
        <v>0</v>
      </c>
      <c r="T68" s="1" t="s">
        <v>16</v>
      </c>
      <c r="U68" s="1" t="s">
        <v>0</v>
      </c>
      <c r="V68" s="1" t="s">
        <v>16</v>
      </c>
      <c r="W68" s="1" t="s">
        <v>0</v>
      </c>
      <c r="X68" s="1" t="s">
        <v>16</v>
      </c>
      <c r="Y68" s="1" t="s">
        <v>0</v>
      </c>
      <c r="Z68" s="1" t="s">
        <v>16</v>
      </c>
      <c r="AA68" s="1" t="s">
        <v>0</v>
      </c>
      <c r="AB68" s="1" t="s">
        <v>16</v>
      </c>
      <c r="AC68" s="1" t="s">
        <v>0</v>
      </c>
      <c r="AD68" s="1" t="s">
        <v>16</v>
      </c>
      <c r="AE68" s="1" t="s">
        <v>0</v>
      </c>
      <c r="AF68" s="1" t="s">
        <v>16</v>
      </c>
      <c r="AG68" s="1" t="s">
        <v>0</v>
      </c>
      <c r="AH68" s="1" t="s">
        <v>16</v>
      </c>
      <c r="AI68" s="1" t="s">
        <v>0</v>
      </c>
      <c r="AJ68" s="1" t="s">
        <v>16</v>
      </c>
      <c r="AK68" s="1" t="s">
        <v>0</v>
      </c>
    </row>
    <row r="69" spans="1:37" x14ac:dyDescent="0.2">
      <c r="B69" s="1">
        <f>-1/(B9+227)</f>
        <v>-4.830917874396135E-3</v>
      </c>
      <c r="C69" s="1">
        <v>0.1168911286638262</v>
      </c>
      <c r="D69" s="1">
        <f>-1/(D9+227)</f>
        <v>-4.830917874396135E-3</v>
      </c>
      <c r="E69" s="1">
        <v>1970</v>
      </c>
      <c r="H69" s="1">
        <f>-1/(H9+227)</f>
        <v>-4.830917874396135E-3</v>
      </c>
      <c r="I69" s="1">
        <v>1.3680170354549403E-12</v>
      </c>
      <c r="J69" s="1">
        <f>-1/(J9+227)</f>
        <v>-4.830917874396135E-3</v>
      </c>
      <c r="K69" s="1">
        <v>3.457413132355189E-8</v>
      </c>
      <c r="L69" s="1">
        <f>-1/(L9+227)</f>
        <v>-4.830917874396135E-3</v>
      </c>
      <c r="M69" s="1">
        <v>1.3109807505391183E-4</v>
      </c>
      <c r="N69" s="1">
        <f>-1/(N9+227)</f>
        <v>-4.830917874396135E-3</v>
      </c>
      <c r="O69" s="1">
        <v>2.9806970425713219E-3</v>
      </c>
      <c r="P69" s="1">
        <f>-1/(P9+227)</f>
        <v>-4.830917874396135E-3</v>
      </c>
      <c r="Q69" s="1">
        <v>7.9138332978764006E-2</v>
      </c>
      <c r="R69" s="1">
        <f>-1/(R9+227)</f>
        <v>-4.830917874396135E-3</v>
      </c>
      <c r="S69" s="1">
        <v>0.21778543239181997</v>
      </c>
      <c r="T69" s="1">
        <f>-1/(T9+227)</f>
        <v>-4.830917874396135E-3</v>
      </c>
      <c r="U69" s="1">
        <v>1.8631533706111636</v>
      </c>
      <c r="V69" s="1">
        <f>-1/(V9+227)</f>
        <v>-4.830917874396135E-3</v>
      </c>
      <c r="W69" s="1">
        <v>0.99812289296763457</v>
      </c>
      <c r="X69" s="1">
        <f>-1/(X9+227)</f>
        <v>-4.830917874396135E-3</v>
      </c>
      <c r="Y69" s="1">
        <v>0.33576027900922506</v>
      </c>
      <c r="Z69" s="1">
        <f>-1/(Z9+227)</f>
        <v>-4.830917874396135E-3</v>
      </c>
      <c r="AA69" s="1">
        <v>1.0023356111222326</v>
      </c>
      <c r="AB69" s="1">
        <f>-1/(AB9+227)</f>
        <v>-4.830917874396135E-3</v>
      </c>
      <c r="AC69" s="1">
        <v>8.8218984243952043</v>
      </c>
      <c r="AD69" s="1">
        <f>-1/(AD9+227)</f>
        <v>-4.830917874396135E-3</v>
      </c>
      <c r="AE69" s="1">
        <v>45.211097113420273</v>
      </c>
      <c r="AF69" s="1">
        <f>-1/(AF9+227)</f>
        <v>-4.830917874396135E-3</v>
      </c>
      <c r="AG69" s="1">
        <v>244.23006355839354</v>
      </c>
      <c r="AH69" s="1">
        <f>-1/(AH9+227)</f>
        <v>-4.830917874396135E-3</v>
      </c>
      <c r="AI69" s="1">
        <v>190.07473246698785</v>
      </c>
      <c r="AJ69" s="1">
        <f>-1/(AJ9+227)</f>
        <v>-4.830917874396135E-3</v>
      </c>
      <c r="AK69" s="1">
        <v>1399.851340010948</v>
      </c>
    </row>
    <row r="70" spans="1:37" x14ac:dyDescent="0.2">
      <c r="B70" s="1">
        <f>-1/(B10+227)</f>
        <v>-4.4052863436123352E-3</v>
      </c>
      <c r="C70" s="1">
        <v>0.59308643842613684</v>
      </c>
      <c r="D70" s="1">
        <f>-1/(D10+227)</f>
        <v>-4.4052863436123352E-3</v>
      </c>
      <c r="E70" s="1">
        <v>3485</v>
      </c>
      <c r="H70" s="1">
        <f>-1/(H10+227)</f>
        <v>-4.4052863436123352E-3</v>
      </c>
      <c r="I70" s="1">
        <v>7.6504261535069836E-10</v>
      </c>
      <c r="J70" s="1">
        <f>-1/(J10+227)</f>
        <v>-4.4052863436123352E-3</v>
      </c>
      <c r="K70" s="1">
        <v>2.0033539922744299E-6</v>
      </c>
      <c r="L70" s="1">
        <f>-1/(L10+227)</f>
        <v>-4.4052863436123352E-3</v>
      </c>
      <c r="M70" s="1">
        <v>1.6328658319408006E-3</v>
      </c>
      <c r="N70" s="1">
        <f>-1/(N10+227)</f>
        <v>-4.4052863436123352E-3</v>
      </c>
      <c r="O70" s="1">
        <v>2.2864640983275532E-2</v>
      </c>
      <c r="P70" s="1">
        <f>-1/(P10+227)</f>
        <v>-4.4052863436123352E-3</v>
      </c>
      <c r="Q70" s="1">
        <v>0.38100254790073529</v>
      </c>
      <c r="R70" s="1">
        <f>-1/(R10+227)</f>
        <v>-4.4052863436123352E-3</v>
      </c>
      <c r="S70" s="1">
        <v>0.89608196871848389</v>
      </c>
      <c r="T70" s="1">
        <f>-1/(T10+227)</f>
        <v>-4.4052863436123352E-3</v>
      </c>
      <c r="U70" s="1">
        <v>6.0426330866894418</v>
      </c>
      <c r="V70" s="1">
        <f>-1/(V10+227)</f>
        <v>-4.4052863436123352E-3</v>
      </c>
      <c r="W70" s="1">
        <v>3.5117741493729153</v>
      </c>
      <c r="X70" s="1">
        <f>-1/(X10+227)</f>
        <v>-4.4052863436123352E-3</v>
      </c>
      <c r="Y70" s="1">
        <v>1.5886840188026341</v>
      </c>
      <c r="Z70" s="1">
        <f>-1/(Z10+227)</f>
        <v>-4.4052863436123352E-3</v>
      </c>
      <c r="AA70" s="1">
        <v>4.0139336068626585</v>
      </c>
      <c r="AB70" s="1">
        <f>-1/(AB10+227)</f>
        <v>-4.4052863436123352E-3</v>
      </c>
      <c r="AC70" s="1">
        <v>24.676065614273771</v>
      </c>
      <c r="AD70" s="1">
        <f>-1/(AD10+227)</f>
        <v>-4.4052863436123352E-3</v>
      </c>
      <c r="AE70" s="1">
        <v>103.20315549180003</v>
      </c>
      <c r="AF70" s="1">
        <f>-1/(AF10+227)</f>
        <v>-4.4052863436123352E-3</v>
      </c>
      <c r="AG70" s="1">
        <v>473.64985502178814</v>
      </c>
      <c r="AH70" s="1">
        <f>-1/(AH10+227)</f>
        <v>-4.4052863436123352E-3</v>
      </c>
      <c r="AI70" s="1">
        <v>425.80753755051484</v>
      </c>
      <c r="AJ70" s="1">
        <f>-1/(AJ10+227)</f>
        <v>-4.4052863436123352E-3</v>
      </c>
      <c r="AK70" s="1">
        <v>2308.8381943686313</v>
      </c>
    </row>
    <row r="71" spans="1:37" x14ac:dyDescent="0.2">
      <c r="B71" s="1">
        <f>-1/(B11+227)</f>
        <v>-3.6101083032490976E-3</v>
      </c>
      <c r="C71" s="1">
        <v>12.327687129000822</v>
      </c>
      <c r="D71" s="1">
        <f>-1/(D11+227)</f>
        <v>-3.875968992248062E-3</v>
      </c>
      <c r="E71" s="1">
        <v>7370</v>
      </c>
      <c r="H71" s="1">
        <f>-1/(H11+227)</f>
        <v>-3.6101083032490976E-3</v>
      </c>
      <c r="I71" s="1">
        <v>1.2926445201017646E-5</v>
      </c>
      <c r="J71" s="1">
        <f>-1/(J11+227)</f>
        <v>-3.6101083032490976E-3</v>
      </c>
      <c r="K71" s="1">
        <v>1.585694723673751E-3</v>
      </c>
      <c r="L71" s="1">
        <f>-1/(L11+227)</f>
        <v>-3.6101083032490976E-3</v>
      </c>
      <c r="M71" s="1">
        <v>0.13367784162538623</v>
      </c>
      <c r="N71" s="1">
        <f>-1/(N11+227)</f>
        <v>-3.6101083032490976E-3</v>
      </c>
      <c r="O71" s="1">
        <v>0.86676865950109494</v>
      </c>
      <c r="P71" s="1">
        <f>-1/(P11+227)</f>
        <v>-3.6101083032490976E-3</v>
      </c>
      <c r="Q71" s="1">
        <v>6.7147222763975991</v>
      </c>
      <c r="R71" s="1">
        <f>-1/(R11+227)</f>
        <v>-3.6101083032490976E-3</v>
      </c>
      <c r="S71" s="1">
        <v>12.280244900423256</v>
      </c>
      <c r="T71" s="1">
        <f>-1/(T11+227)</f>
        <v>-3.6101083032490976E-3</v>
      </c>
      <c r="U71" s="1">
        <v>54.04506632184448</v>
      </c>
      <c r="V71" s="1">
        <f>-1/(V11+227)</f>
        <v>-3.6101083032490976E-3</v>
      </c>
      <c r="W71" s="1">
        <v>36.166388268175908</v>
      </c>
      <c r="X71" s="1">
        <f>-1/(X11+227)</f>
        <v>-3.6101083032490976E-3</v>
      </c>
      <c r="Y71" s="1">
        <v>29.436164646708928</v>
      </c>
      <c r="Z71" s="1">
        <f>-1/(Z11+227)</f>
        <v>-3.6101083032490976E-3</v>
      </c>
      <c r="AA71" s="1">
        <v>55.579640812608275</v>
      </c>
      <c r="AB71" s="1">
        <f>-1/(AB11+227)</f>
        <v>-3.6101083032490976E-3</v>
      </c>
      <c r="AC71" s="1">
        <v>170.23774542604968</v>
      </c>
      <c r="AD71" s="1">
        <f>-1/(AD11+227)</f>
        <v>-3.6101083032490976E-3</v>
      </c>
      <c r="AE71" s="1">
        <v>492.670529127946</v>
      </c>
      <c r="AF71" s="1">
        <f>-1/(AF11+227)</f>
        <v>-3.6101083032490976E-3</v>
      </c>
      <c r="AG71" s="1">
        <v>1681.3983212074795</v>
      </c>
      <c r="AH71" s="1">
        <f>-1/(AH11+227)</f>
        <v>-3.6101083032490976E-3</v>
      </c>
      <c r="AI71" s="1">
        <v>1966.4291839624957</v>
      </c>
      <c r="AJ71" s="1">
        <f>-1/(AJ11+227)</f>
        <v>-3.8572806171648989E-3</v>
      </c>
      <c r="AK71" s="1">
        <v>4469.7971599101902</v>
      </c>
    </row>
    <row r="72" spans="1:37" x14ac:dyDescent="0.2">
      <c r="B72" s="1">
        <f>-1/(B12+227)</f>
        <v>-3.0581039755351682E-3</v>
      </c>
      <c r="C72" s="1">
        <v>101.3174022882513</v>
      </c>
      <c r="F72" s="1">
        <f>-1/(F12+227)</f>
        <v>-3.0581039755351682E-3</v>
      </c>
      <c r="G72" s="1">
        <v>0.04</v>
      </c>
      <c r="H72" s="1">
        <f>-1/(H12+227)</f>
        <v>-3.0581039755351682E-3</v>
      </c>
      <c r="I72" s="1">
        <v>3.2910954073744341E-3</v>
      </c>
      <c r="J72" s="1">
        <f>-1/(J12+227)</f>
        <v>-3.0581039755351682E-3</v>
      </c>
      <c r="K72" s="1">
        <v>9.1111426378506305E-2</v>
      </c>
      <c r="L72" s="1">
        <f>-1/(L12+227)</f>
        <v>-3.0581039755351682E-3</v>
      </c>
      <c r="M72" s="1">
        <v>2.2983165596952797</v>
      </c>
      <c r="N72" s="1">
        <f>-1/(N12+227)</f>
        <v>-3.0581039755351682E-3</v>
      </c>
      <c r="O72" s="1">
        <v>9.5616161474614838</v>
      </c>
      <c r="P72" s="1">
        <f>-1/(P12+227)</f>
        <v>-3.0581039755351682E-3</v>
      </c>
      <c r="Q72" s="1">
        <v>46.831391731700023</v>
      </c>
      <c r="R72" s="1">
        <f>-1/(R12+227)</f>
        <v>-3.0581039755351682E-3</v>
      </c>
      <c r="S72" s="1">
        <v>74.168507264595377</v>
      </c>
      <c r="T72" s="1">
        <f>-1/(T12+227)</f>
        <v>-3.0581039755351682E-3</v>
      </c>
      <c r="U72" s="1">
        <v>246.00211035562498</v>
      </c>
      <c r="V72" s="1">
        <f>-1/(V12+227)</f>
        <v>-3.0581039755351682E-3</v>
      </c>
      <c r="W72" s="1">
        <v>180.04033857065036</v>
      </c>
      <c r="X72" s="1">
        <f>-1/(X12+227)</f>
        <v>-3.0581039755351682E-3</v>
      </c>
      <c r="Y72" s="1">
        <v>226.06518538334797</v>
      </c>
      <c r="Z72" s="1">
        <f>-1/(Z12+227)</f>
        <v>-3.0581039755351682E-3</v>
      </c>
      <c r="AA72" s="1">
        <v>354.35787115449671</v>
      </c>
      <c r="AB72" s="1">
        <f>-1/(AB12+227)</f>
        <v>-3.0581039755351682E-3</v>
      </c>
      <c r="AC72" s="1">
        <v>655.51251560396975</v>
      </c>
      <c r="AD72" s="1">
        <f>-1/(AD12+227)</f>
        <v>-3.0581039755351682E-3</v>
      </c>
      <c r="AE72" s="1">
        <v>1482.537947025786</v>
      </c>
      <c r="AF72" s="1">
        <f>-1/(AF12+227)</f>
        <v>-3.0974136595942384E-3</v>
      </c>
      <c r="AG72" s="1">
        <v>3886.5772574095877</v>
      </c>
      <c r="AH72" s="1">
        <f>-1/(AH12+227)</f>
        <v>-3.0581039755351682E-3</v>
      </c>
      <c r="AI72" s="1">
        <v>5791.7535198484029</v>
      </c>
    </row>
    <row r="73" spans="1:37" x14ac:dyDescent="0.2">
      <c r="B73" s="1">
        <f>-1/(B13+227)</f>
        <v>-2.5839793281653748E-3</v>
      </c>
      <c r="C73" s="1">
        <v>618.63923841171481</v>
      </c>
      <c r="F73" s="1">
        <f>-1/(F13+227)</f>
        <v>-2.4390243902439024E-3</v>
      </c>
      <c r="G73" s="1">
        <v>1.33</v>
      </c>
      <c r="H73" s="1">
        <f>-1/(H13+227)</f>
        <v>-2.5839793281653748E-3</v>
      </c>
      <c r="I73" s="1">
        <v>0.20748138663134094</v>
      </c>
      <c r="J73" s="1">
        <f>-1/(J13+227)</f>
        <v>-2.5839793281653748E-3</v>
      </c>
      <c r="K73" s="1">
        <v>2.1490892328760789</v>
      </c>
      <c r="L73" s="1">
        <f>-1/(L13+227)</f>
        <v>-2.5839793281653748E-3</v>
      </c>
      <c r="M73" s="1">
        <v>23.30260966681054</v>
      </c>
      <c r="N73" s="1">
        <f>-1/(N13+227)</f>
        <v>-2.5839793281653748E-3</v>
      </c>
      <c r="O73" s="1">
        <v>69.732444578093961</v>
      </c>
      <c r="P73" s="1">
        <f>-1/(P13+227)</f>
        <v>-2.5839793281653748E-3</v>
      </c>
      <c r="Q73" s="1">
        <v>240.67414497373352</v>
      </c>
      <c r="R73" s="1">
        <f>-1/(R13+227)</f>
        <v>-2.5839793281653748E-3</v>
      </c>
      <c r="S73" s="1">
        <v>343.3710751178242</v>
      </c>
      <c r="T73" s="1">
        <f>-1/(T13+227)</f>
        <v>-2.5839793281653748E-3</v>
      </c>
      <c r="U73" s="1">
        <v>901.00173803706332</v>
      </c>
      <c r="V73" s="1">
        <f>-1/(V13+227)</f>
        <v>-2.5839793281653748E-3</v>
      </c>
      <c r="W73" s="1">
        <v>708.29068216616952</v>
      </c>
      <c r="X73" s="1">
        <f>-1/(X13+227)</f>
        <v>-2.5839793281653748E-3</v>
      </c>
      <c r="Y73" s="1">
        <v>1312.5749772980498</v>
      </c>
      <c r="Z73" s="1">
        <f>-1/(Z13+227)</f>
        <v>-2.5839793281653748E-3</v>
      </c>
      <c r="AA73" s="1">
        <v>1772.6426210313077</v>
      </c>
      <c r="AB73" s="1">
        <f>-1/(AB13+227)</f>
        <v>-2.5839793281653748E-3</v>
      </c>
      <c r="AC73" s="1">
        <v>2097.2070744976236</v>
      </c>
      <c r="AD73" s="1">
        <f>-1/(AD13+227)</f>
        <v>-2.6385224274406332E-3</v>
      </c>
      <c r="AE73" s="1">
        <v>3456.98875736132</v>
      </c>
      <c r="AH73" s="1">
        <f>-1/(AH13+227)</f>
        <v>-2.7808676307007783E-3</v>
      </c>
      <c r="AI73" s="1">
        <v>10020.908725942571</v>
      </c>
    </row>
  </sheetData>
  <phoneticPr fontId="2"/>
  <pageMargins left="0.75" right="0.75" top="1" bottom="1" header="0.51200000000000001" footer="0.51200000000000001"/>
  <pageSetup paperSize="9" orientation="portrait" horizontalDpi="4294967293" verticalDpi="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38"/>
  <sheetViews>
    <sheetView tabSelected="1" zoomScale="112" zoomScaleNormal="112" workbookViewId="0">
      <selection activeCell="G25" sqref="G25"/>
    </sheetView>
  </sheetViews>
  <sheetFormatPr defaultRowHeight="13.2" x14ac:dyDescent="0.2"/>
  <cols>
    <col min="1" max="1" width="15" style="13" customWidth="1"/>
    <col min="2" max="2" width="6.77734375" customWidth="1"/>
    <col min="3" max="3" width="7.77734375" customWidth="1"/>
    <col min="4" max="4" width="7.109375" customWidth="1"/>
    <col min="5" max="5" width="8.77734375" customWidth="1"/>
    <col min="6" max="7" width="9.88671875" customWidth="1"/>
    <col min="8" max="8" width="9.109375" customWidth="1"/>
    <col min="9" max="9" width="9.88671875" customWidth="1"/>
    <col min="10" max="10" width="9.44140625" customWidth="1"/>
    <col min="11" max="11" width="7.6640625" customWidth="1"/>
  </cols>
  <sheetData>
    <row r="1" spans="1:11" x14ac:dyDescent="0.2">
      <c r="C1" s="7"/>
      <c r="D1" s="7" t="s">
        <v>85</v>
      </c>
      <c r="E1" s="17" t="s">
        <v>86</v>
      </c>
    </row>
    <row r="2" spans="1:11" x14ac:dyDescent="0.2">
      <c r="A2" s="13" t="s">
        <v>82</v>
      </c>
      <c r="C2" s="7" t="s">
        <v>73</v>
      </c>
      <c r="D2" s="7" t="s">
        <v>65</v>
      </c>
      <c r="E2" s="17" t="s">
        <v>74</v>
      </c>
      <c r="F2" s="7" t="s">
        <v>75</v>
      </c>
      <c r="G2" s="7" t="s">
        <v>76</v>
      </c>
      <c r="H2" s="7" t="s">
        <v>77</v>
      </c>
      <c r="I2" s="7" t="s">
        <v>78</v>
      </c>
      <c r="J2" s="7" t="s">
        <v>79</v>
      </c>
      <c r="K2" t="s">
        <v>83</v>
      </c>
    </row>
    <row r="3" spans="1:11" x14ac:dyDescent="0.2">
      <c r="A3" s="13" t="s">
        <v>94</v>
      </c>
      <c r="C3">
        <v>2242</v>
      </c>
      <c r="D3">
        <v>1779</v>
      </c>
      <c r="E3" s="18">
        <v>874.3</v>
      </c>
      <c r="F3">
        <v>735.8</v>
      </c>
      <c r="G3">
        <v>315</v>
      </c>
      <c r="H3">
        <v>140.6</v>
      </c>
      <c r="I3">
        <v>64.2</v>
      </c>
      <c r="J3">
        <v>29.9</v>
      </c>
    </row>
    <row r="4" spans="1:11" x14ac:dyDescent="0.2">
      <c r="A4" s="13" t="s">
        <v>108</v>
      </c>
      <c r="C4" s="5">
        <f>C3/$E$3</f>
        <v>2.564337184032941</v>
      </c>
      <c r="D4" s="5">
        <f>D3/$E$3</f>
        <v>2.0347706736818028</v>
      </c>
      <c r="E4" s="19">
        <f t="shared" ref="E4:J4" si="0">E3/$E$3</f>
        <v>1</v>
      </c>
      <c r="F4" s="5">
        <f t="shared" si="0"/>
        <v>0.84158755575889277</v>
      </c>
      <c r="G4" s="5">
        <f t="shared" si="0"/>
        <v>0.36028823058446757</v>
      </c>
      <c r="H4" s="5">
        <f t="shared" si="0"/>
        <v>0.16081436577833697</v>
      </c>
      <c r="I4" s="5">
        <f t="shared" si="0"/>
        <v>7.3430172709596259E-2</v>
      </c>
      <c r="J4" s="5">
        <f t="shared" si="0"/>
        <v>3.4198787601509781E-2</v>
      </c>
    </row>
    <row r="5" spans="1:11" x14ac:dyDescent="0.2">
      <c r="E5" s="18"/>
    </row>
    <row r="6" spans="1:11" x14ac:dyDescent="0.2">
      <c r="A6" s="13" t="s">
        <v>95</v>
      </c>
      <c r="C6">
        <v>12</v>
      </c>
      <c r="D6">
        <v>448</v>
      </c>
      <c r="E6" s="18">
        <v>36</v>
      </c>
      <c r="F6">
        <v>15</v>
      </c>
      <c r="G6">
        <v>23</v>
      </c>
      <c r="H6">
        <v>39.1</v>
      </c>
      <c r="I6">
        <v>272.2</v>
      </c>
      <c r="J6">
        <v>31</v>
      </c>
      <c r="K6">
        <f>SUM(C6:J6)</f>
        <v>876.3</v>
      </c>
    </row>
    <row r="7" spans="1:11" x14ac:dyDescent="0.2">
      <c r="A7" s="13" t="s">
        <v>84</v>
      </c>
      <c r="C7" s="11">
        <f>C6/$K$6</f>
        <v>1.3693940431359124E-2</v>
      </c>
      <c r="D7" s="11">
        <f t="shared" ref="D7:J7" si="1">D6/$K$6</f>
        <v>0.51124044277074066</v>
      </c>
      <c r="E7" s="20">
        <f t="shared" si="1"/>
        <v>4.1081821294077371E-2</v>
      </c>
      <c r="F7" s="11">
        <f t="shared" si="1"/>
        <v>1.7117425539198906E-2</v>
      </c>
      <c r="G7" s="11">
        <f t="shared" si="1"/>
        <v>2.6246719160104987E-2</v>
      </c>
      <c r="H7" s="11">
        <f t="shared" si="1"/>
        <v>4.4619422572178484E-2</v>
      </c>
      <c r="I7" s="11">
        <f t="shared" si="1"/>
        <v>0.31062421545132946</v>
      </c>
      <c r="J7" s="11">
        <f t="shared" si="1"/>
        <v>3.5376012781011074E-2</v>
      </c>
    </row>
    <row r="8" spans="1:11" x14ac:dyDescent="0.2">
      <c r="A8" s="22" t="s">
        <v>96</v>
      </c>
      <c r="B8" s="7"/>
      <c r="C8" s="15"/>
      <c r="D8" s="16">
        <v>442</v>
      </c>
      <c r="E8" s="21">
        <v>13</v>
      </c>
      <c r="F8" s="11"/>
      <c r="G8" s="11"/>
      <c r="H8" s="11"/>
      <c r="I8" s="11"/>
      <c r="J8" s="11"/>
    </row>
    <row r="9" spans="1:11" x14ac:dyDescent="0.2">
      <c r="A9" s="22" t="s">
        <v>97</v>
      </c>
      <c r="B9" s="7"/>
      <c r="C9" s="7"/>
      <c r="D9" s="16">
        <v>6</v>
      </c>
      <c r="E9" s="21">
        <v>23</v>
      </c>
    </row>
    <row r="10" spans="1:11" x14ac:dyDescent="0.2">
      <c r="A10" s="13" t="s">
        <v>89</v>
      </c>
      <c r="B10">
        <v>0.5</v>
      </c>
      <c r="E10" s="18"/>
    </row>
    <row r="11" spans="1:11" x14ac:dyDescent="0.2">
      <c r="A11" s="22" t="s">
        <v>109</v>
      </c>
      <c r="E11" s="18"/>
    </row>
    <row r="12" spans="1:11" x14ac:dyDescent="0.2">
      <c r="A12" s="12" t="s">
        <v>87</v>
      </c>
      <c r="B12" s="5">
        <f>LOG((D8/E8)*(E9/D9))/LOG(D4)</f>
        <v>6.855589785379343</v>
      </c>
      <c r="E12" s="18"/>
    </row>
    <row r="13" spans="1:11" x14ac:dyDescent="0.2">
      <c r="A13" s="22" t="s">
        <v>110</v>
      </c>
      <c r="E13" s="19"/>
    </row>
    <row r="14" spans="1:11" x14ac:dyDescent="0.2">
      <c r="A14" s="13" t="s">
        <v>88</v>
      </c>
      <c r="C14" s="10">
        <f>C4^$B$12</f>
        <v>636.45209856026031</v>
      </c>
      <c r="E14" s="18"/>
      <c r="F14" s="10">
        <f>F4^$B$12</f>
        <v>0.3065572285657413</v>
      </c>
      <c r="G14" s="10">
        <f>G4^$B$12</f>
        <v>9.132186781409911E-4</v>
      </c>
      <c r="H14" s="10">
        <f>H4^$B$12</f>
        <v>3.6215017210841449E-6</v>
      </c>
      <c r="I14" s="10">
        <f>I4^$B$12</f>
        <v>1.6784219382700325E-8</v>
      </c>
      <c r="J14" s="10">
        <f>J4^$B$12</f>
        <v>8.9079710625239993E-11</v>
      </c>
    </row>
    <row r="15" spans="1:11" x14ac:dyDescent="0.2">
      <c r="A15" s="23" t="s">
        <v>80</v>
      </c>
      <c r="B15" s="4"/>
      <c r="C15" s="24">
        <f>C6-C16</f>
        <v>11.966734472423424</v>
      </c>
      <c r="D15" s="4">
        <f>D8</f>
        <v>442</v>
      </c>
      <c r="E15" s="25">
        <f>E8</f>
        <v>13</v>
      </c>
      <c r="F15" s="24">
        <f>F6-F16</f>
        <v>2.2152350978844488</v>
      </c>
      <c r="G15" s="26">
        <f>G6-G16</f>
        <v>1.1865718122770375E-2</v>
      </c>
      <c r="H15" s="27">
        <f>H6-H16</f>
        <v>8.0035024204505589E-5</v>
      </c>
      <c r="I15" s="27">
        <f>I6-I16</f>
        <v>2.5822886300375103E-6</v>
      </c>
      <c r="J15" s="27">
        <f>J6-J16</f>
        <v>1.5608350167894969E-9</v>
      </c>
      <c r="K15" s="28">
        <f>SUM(C15:J15)</f>
        <v>469.19391790730424</v>
      </c>
    </row>
    <row r="16" spans="1:11" x14ac:dyDescent="0.2">
      <c r="A16" s="23" t="s">
        <v>81</v>
      </c>
      <c r="B16" s="4"/>
      <c r="C16" s="26">
        <f>C6/(1+($E$8/$E$9)*C14)</f>
        <v>3.3265527576576089E-2</v>
      </c>
      <c r="D16" s="4">
        <v>6</v>
      </c>
      <c r="E16" s="25">
        <v>23</v>
      </c>
      <c r="F16" s="24">
        <f>F6/(1+($E$8/$E$9)*F14)</f>
        <v>12.784764902115551</v>
      </c>
      <c r="G16" s="24">
        <f t="shared" ref="G16:J16" si="2">G6/(1+($E$8/$E$9)*G14)</f>
        <v>22.98813428187723</v>
      </c>
      <c r="H16" s="24">
        <f t="shared" si="2"/>
        <v>39.099919964975797</v>
      </c>
      <c r="I16" s="24">
        <f t="shared" si="2"/>
        <v>272.19999741771136</v>
      </c>
      <c r="J16" s="4">
        <f t="shared" si="2"/>
        <v>30.999999998439165</v>
      </c>
      <c r="K16" s="28">
        <f>SUM(C16:J16)</f>
        <v>407.10608209269571</v>
      </c>
    </row>
    <row r="17" spans="1:12" x14ac:dyDescent="0.2">
      <c r="A17" s="13" t="s">
        <v>91</v>
      </c>
      <c r="C17" s="11">
        <f t="shared" ref="C17:K17" si="3">C15/$K$15</f>
        <v>2.5504879785734173E-2</v>
      </c>
      <c r="D17" s="11">
        <f t="shared" si="3"/>
        <v>0.94204119689233312</v>
      </c>
      <c r="E17" s="20">
        <f t="shared" si="3"/>
        <v>2.7707094026245094E-2</v>
      </c>
      <c r="F17" s="11">
        <f t="shared" si="3"/>
        <v>4.7213636267171288E-3</v>
      </c>
      <c r="G17" s="11">
        <f t="shared" si="3"/>
        <v>2.5289582132039938E-5</v>
      </c>
      <c r="H17" s="11">
        <f t="shared" si="3"/>
        <v>1.7057984161746448E-7</v>
      </c>
      <c r="I17" s="11">
        <f t="shared" si="3"/>
        <v>5.5036702981040714E-9</v>
      </c>
      <c r="J17" s="11">
        <f t="shared" si="3"/>
        <v>3.3266309668955716E-12</v>
      </c>
      <c r="K17" s="11">
        <f t="shared" si="3"/>
        <v>1</v>
      </c>
    </row>
    <row r="18" spans="1:12" x14ac:dyDescent="0.2">
      <c r="A18" s="29"/>
      <c r="B18" s="42" t="s">
        <v>123</v>
      </c>
      <c r="C18" s="38" t="s">
        <v>122</v>
      </c>
      <c r="D18" s="32"/>
      <c r="E18" s="32"/>
      <c r="F18" s="11"/>
      <c r="G18" s="11"/>
      <c r="H18" s="11"/>
      <c r="I18" s="11"/>
      <c r="J18" s="11"/>
      <c r="K18" s="11"/>
    </row>
    <row r="19" spans="1:12" x14ac:dyDescent="0.2">
      <c r="A19" s="30" t="s">
        <v>113</v>
      </c>
      <c r="B19" s="31">
        <f>C15</f>
        <v>11.966734472423424</v>
      </c>
      <c r="C19" s="33">
        <f>C16</f>
        <v>3.3265527576576089E-2</v>
      </c>
      <c r="D19" s="32"/>
      <c r="E19" s="32"/>
      <c r="F19" s="11"/>
      <c r="G19" s="11"/>
      <c r="H19" s="11"/>
      <c r="I19" s="11"/>
      <c r="J19" s="11"/>
      <c r="K19" s="11"/>
    </row>
    <row r="20" spans="1:12" x14ac:dyDescent="0.2">
      <c r="A20" s="30" t="s">
        <v>114</v>
      </c>
      <c r="B20" s="34">
        <f>D15</f>
        <v>442</v>
      </c>
      <c r="C20" s="39">
        <f>D16</f>
        <v>6</v>
      </c>
      <c r="D20" s="32"/>
      <c r="E20" s="32"/>
      <c r="F20" s="11"/>
      <c r="G20" s="11"/>
      <c r="H20" s="11"/>
      <c r="I20" s="11"/>
      <c r="J20" s="11"/>
      <c r="K20" s="11"/>
    </row>
    <row r="21" spans="1:12" x14ac:dyDescent="0.2">
      <c r="A21" s="30" t="s">
        <v>115</v>
      </c>
      <c r="B21" s="34">
        <f>E15</f>
        <v>13</v>
      </c>
      <c r="C21" s="39">
        <f>E16</f>
        <v>23</v>
      </c>
      <c r="D21" s="32"/>
      <c r="E21" s="32"/>
      <c r="F21" s="11"/>
      <c r="G21" s="11"/>
      <c r="H21" s="11"/>
      <c r="I21" s="11"/>
      <c r="J21" s="11"/>
      <c r="K21" s="11"/>
    </row>
    <row r="22" spans="1:12" x14ac:dyDescent="0.2">
      <c r="A22" s="30" t="s">
        <v>116</v>
      </c>
      <c r="B22" s="31">
        <f>F15</f>
        <v>2.2152350978844488</v>
      </c>
      <c r="C22" s="40">
        <f>F16</f>
        <v>12.784764902115551</v>
      </c>
      <c r="D22" s="32"/>
      <c r="E22" s="32"/>
      <c r="F22" s="11"/>
      <c r="G22" s="11"/>
      <c r="H22" s="11"/>
      <c r="I22" s="11"/>
      <c r="J22" s="11"/>
      <c r="K22" s="11"/>
    </row>
    <row r="23" spans="1:12" x14ac:dyDescent="0.2">
      <c r="A23" s="30" t="s">
        <v>117</v>
      </c>
      <c r="B23" s="32">
        <f>G15</f>
        <v>1.1865718122770375E-2</v>
      </c>
      <c r="C23" s="40">
        <f>G16</f>
        <v>22.98813428187723</v>
      </c>
      <c r="D23" s="32"/>
      <c r="E23" s="32"/>
      <c r="F23" s="11"/>
      <c r="G23" s="11"/>
      <c r="H23" s="11"/>
      <c r="I23" s="11"/>
      <c r="J23" s="11"/>
      <c r="K23" s="11"/>
    </row>
    <row r="24" spans="1:12" x14ac:dyDescent="0.2">
      <c r="A24" s="30" t="s">
        <v>118</v>
      </c>
      <c r="B24" s="35">
        <f>H15</f>
        <v>8.0035024204505589E-5</v>
      </c>
      <c r="C24" s="40">
        <f>H16</f>
        <v>39.099919964975797</v>
      </c>
      <c r="D24" s="32"/>
      <c r="E24" s="32"/>
      <c r="F24" s="11"/>
      <c r="G24" s="11"/>
      <c r="H24" s="11"/>
      <c r="I24" s="11"/>
      <c r="J24" s="11"/>
      <c r="K24" s="11"/>
    </row>
    <row r="25" spans="1:12" x14ac:dyDescent="0.2">
      <c r="A25" s="30" t="s">
        <v>119</v>
      </c>
      <c r="B25" s="35">
        <f>I15</f>
        <v>2.5822886300375103E-6</v>
      </c>
      <c r="C25" s="40">
        <f>I16</f>
        <v>272.19999741771136</v>
      </c>
      <c r="D25" s="32"/>
      <c r="E25" s="32"/>
      <c r="F25" s="11"/>
      <c r="G25" s="11"/>
      <c r="H25" s="11"/>
      <c r="I25" s="11"/>
      <c r="J25" s="11"/>
      <c r="K25" s="11"/>
    </row>
    <row r="26" spans="1:12" x14ac:dyDescent="0.2">
      <c r="A26" s="30" t="s">
        <v>121</v>
      </c>
      <c r="B26" s="35">
        <f>J15</f>
        <v>1.5608350167894969E-9</v>
      </c>
      <c r="C26" s="40">
        <f>J16</f>
        <v>30.999999998439165</v>
      </c>
      <c r="D26" s="32"/>
      <c r="E26" s="32"/>
      <c r="F26" s="11"/>
      <c r="G26" s="11"/>
      <c r="H26" s="11"/>
      <c r="I26" s="11"/>
      <c r="J26" s="11"/>
      <c r="K26" s="11"/>
    </row>
    <row r="27" spans="1:12" x14ac:dyDescent="0.2">
      <c r="A27" s="36" t="s">
        <v>120</v>
      </c>
      <c r="B27" s="37">
        <f>K15</f>
        <v>469.19391790730424</v>
      </c>
      <c r="C27" s="41">
        <f>K16</f>
        <v>407.10608209269571</v>
      </c>
      <c r="D27" s="32"/>
      <c r="E27" s="32"/>
      <c r="F27" s="11"/>
      <c r="G27" s="11"/>
      <c r="H27" s="11"/>
      <c r="I27" s="11"/>
      <c r="J27" s="11"/>
      <c r="K27" s="11"/>
    </row>
    <row r="28" spans="1:12" x14ac:dyDescent="0.2">
      <c r="A28" s="22" t="s">
        <v>111</v>
      </c>
      <c r="E28" s="18"/>
    </row>
    <row r="29" spans="1:12" x14ac:dyDescent="0.2">
      <c r="A29" s="13" t="s">
        <v>90</v>
      </c>
      <c r="C29">
        <f t="shared" ref="C29:J29" si="4">C4*C7/(C4-$B$30)</f>
        <v>2.3668596344953226E-2</v>
      </c>
      <c r="D29">
        <f t="shared" si="4"/>
        <v>1.0903223464609</v>
      </c>
      <c r="E29" s="18">
        <f t="shared" si="4"/>
        <v>-0.50914065816336052</v>
      </c>
      <c r="F29">
        <f t="shared" si="4"/>
        <v>-6.0249905630790322E-2</v>
      </c>
      <c r="G29">
        <f t="shared" si="4"/>
        <v>-1.3126568317761727E-2</v>
      </c>
      <c r="H29">
        <f t="shared" si="4"/>
        <v>-7.8004625717923584E-3</v>
      </c>
      <c r="I29">
        <f t="shared" si="4"/>
        <v>-2.264482511112156E-2</v>
      </c>
      <c r="J29">
        <f t="shared" si="4"/>
        <v>-1.1560712690343799E-3</v>
      </c>
      <c r="K29">
        <f>SUM(C29:J29)-1+B10</f>
        <v>-1.2754825800764813E-4</v>
      </c>
    </row>
    <row r="30" spans="1:12" x14ac:dyDescent="0.2">
      <c r="A30" s="13" t="s">
        <v>98</v>
      </c>
      <c r="B30">
        <v>1.0806885496873755</v>
      </c>
      <c r="C30" t="s">
        <v>107</v>
      </c>
      <c r="E30" s="18"/>
    </row>
    <row r="31" spans="1:12" x14ac:dyDescent="0.2">
      <c r="A31" s="13" t="s">
        <v>92</v>
      </c>
      <c r="C31">
        <f t="shared" ref="C31:J31" si="5">C4*C17/(C4-$B$30)</f>
        <v>4.4082615044294116E-2</v>
      </c>
      <c r="D31">
        <f t="shared" si="5"/>
        <v>2.009090991885957</v>
      </c>
      <c r="E31" s="18">
        <f t="shared" si="5"/>
        <v>-0.34338322021643847</v>
      </c>
      <c r="F31">
        <f t="shared" si="5"/>
        <v>-1.6618253271026978E-2</v>
      </c>
      <c r="G31">
        <f t="shared" si="5"/>
        <v>-1.2647882790945391E-5</v>
      </c>
      <c r="H31">
        <f t="shared" si="5"/>
        <v>-2.9821131546174896E-8</v>
      </c>
      <c r="I31">
        <f t="shared" si="5"/>
        <v>-4.0122323106315808E-10</v>
      </c>
      <c r="J31">
        <f t="shared" si="5"/>
        <v>-1.0871271749348664E-13</v>
      </c>
      <c r="L31" s="12"/>
    </row>
    <row r="32" spans="1:12" x14ac:dyDescent="0.2">
      <c r="A32" s="12" t="s">
        <v>93</v>
      </c>
      <c r="B32">
        <f>SUM(C31:E31)-1</f>
        <v>0.70979038671381267</v>
      </c>
    </row>
    <row r="33" spans="1:3" x14ac:dyDescent="0.2">
      <c r="A33" s="12" t="s">
        <v>101</v>
      </c>
      <c r="B33">
        <v>1.5</v>
      </c>
      <c r="C33" t="s">
        <v>106</v>
      </c>
    </row>
    <row r="34" spans="1:3" x14ac:dyDescent="0.2">
      <c r="A34" s="12" t="s">
        <v>102</v>
      </c>
      <c r="B34" s="11">
        <f>B32*B33</f>
        <v>1.0646855800707189</v>
      </c>
    </row>
    <row r="35" spans="1:3" x14ac:dyDescent="0.2">
      <c r="A35" s="22" t="s">
        <v>112</v>
      </c>
    </row>
    <row r="36" spans="1:3" x14ac:dyDescent="0.2">
      <c r="A36" s="13" t="s">
        <v>103</v>
      </c>
      <c r="B36">
        <f>(B34-B32)/(B34+1)</f>
        <v>0.17188825106472166</v>
      </c>
    </row>
    <row r="37" spans="1:3" x14ac:dyDescent="0.2">
      <c r="A37" s="12" t="s">
        <v>104</v>
      </c>
      <c r="B37">
        <f>1-EXP(((1+54.4*B36)/(11+117.2*B36))*((B36-1)/(B36^0.5)))</f>
        <v>0.48511419746508033</v>
      </c>
    </row>
    <row r="38" spans="1:3" x14ac:dyDescent="0.2">
      <c r="A38" s="12" t="s">
        <v>105</v>
      </c>
      <c r="B38" s="14">
        <f>(B12+B37)/(1-B37)</f>
        <v>14.256955516551798</v>
      </c>
    </row>
  </sheetData>
  <phoneticPr fontId="2"/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Equation.3" shapeId="3073" r:id="rId4">
          <objectPr defaultSize="0" autoPict="0" r:id="rId5">
            <anchor moveWithCells="1" sizeWithCells="1">
              <from>
                <xdr:col>1</xdr:col>
                <xdr:colOff>419100</xdr:colOff>
                <xdr:row>9</xdr:row>
                <xdr:rowOff>129540</xdr:rowOff>
              </from>
              <to>
                <xdr:col>5</xdr:col>
                <xdr:colOff>91440</xdr:colOff>
                <xdr:row>12</xdr:row>
                <xdr:rowOff>0</xdr:rowOff>
              </to>
            </anchor>
          </objectPr>
        </oleObject>
      </mc:Choice>
      <mc:Fallback>
        <oleObject progId="Equation.3" shapeId="3073" r:id="rId4"/>
      </mc:Fallback>
    </mc:AlternateContent>
    <mc:AlternateContent xmlns:mc="http://schemas.openxmlformats.org/markup-compatibility/2006">
      <mc:Choice Requires="x14">
        <oleObject progId="Equation.3" shapeId="3074" r:id="rId6">
          <objectPr defaultSize="0" autoPict="0" r:id="rId7">
            <anchor moveWithCells="1" sizeWithCells="1">
              <from>
                <xdr:col>5</xdr:col>
                <xdr:colOff>160020</xdr:colOff>
                <xdr:row>9</xdr:row>
                <xdr:rowOff>99060</xdr:rowOff>
              </from>
              <to>
                <xdr:col>7</xdr:col>
                <xdr:colOff>251460</xdr:colOff>
                <xdr:row>12</xdr:row>
                <xdr:rowOff>45720</xdr:rowOff>
              </to>
            </anchor>
          </objectPr>
        </oleObject>
      </mc:Choice>
      <mc:Fallback>
        <oleObject progId="Equation.3" shapeId="3074" r:id="rId6"/>
      </mc:Fallback>
    </mc:AlternateContent>
    <mc:AlternateContent xmlns:mc="http://schemas.openxmlformats.org/markup-compatibility/2006">
      <mc:Choice Requires="x14">
        <oleObject progId="Equation.3" shapeId="3075" r:id="rId8">
          <objectPr defaultSize="0" autoPict="0" r:id="rId9">
            <anchor moveWithCells="1" sizeWithCells="1">
              <from>
                <xdr:col>7</xdr:col>
                <xdr:colOff>335280</xdr:colOff>
                <xdr:row>10</xdr:row>
                <xdr:rowOff>0</xdr:rowOff>
              </from>
              <to>
                <xdr:col>8</xdr:col>
                <xdr:colOff>190500</xdr:colOff>
                <xdr:row>11</xdr:row>
                <xdr:rowOff>60960</xdr:rowOff>
              </to>
            </anchor>
          </objectPr>
        </oleObject>
      </mc:Choice>
      <mc:Fallback>
        <oleObject progId="Equation.3" shapeId="3075" r:id="rId8"/>
      </mc:Fallback>
    </mc:AlternateContent>
    <mc:AlternateContent xmlns:mc="http://schemas.openxmlformats.org/markup-compatibility/2006">
      <mc:Choice Requires="x14">
        <oleObject progId="Equation.3" shapeId="3076" r:id="rId10">
          <objectPr defaultSize="0" autoPict="0" r:id="rId11">
            <anchor moveWithCells="1" sizeWithCells="1">
              <from>
                <xdr:col>3</xdr:col>
                <xdr:colOff>45720</xdr:colOff>
                <xdr:row>30</xdr:row>
                <xdr:rowOff>68580</xdr:rowOff>
              </from>
              <to>
                <xdr:col>4</xdr:col>
                <xdr:colOff>487680</xdr:colOff>
                <xdr:row>33</xdr:row>
                <xdr:rowOff>22860</xdr:rowOff>
              </to>
            </anchor>
          </objectPr>
        </oleObject>
      </mc:Choice>
      <mc:Fallback>
        <oleObject progId="Equation.3" shapeId="3076" r:id="rId10"/>
      </mc:Fallback>
    </mc:AlternateContent>
    <mc:AlternateContent xmlns:mc="http://schemas.openxmlformats.org/markup-compatibility/2006">
      <mc:Choice Requires="x14">
        <oleObject progId="Equation.3" shapeId="3077" r:id="rId12">
          <objectPr defaultSize="0" autoPict="0" r:id="rId13">
            <anchor moveWithCells="1" sizeWithCells="1">
              <from>
                <xdr:col>2</xdr:col>
                <xdr:colOff>426720</xdr:colOff>
                <xdr:row>32</xdr:row>
                <xdr:rowOff>160020</xdr:rowOff>
              </from>
              <to>
                <xdr:col>4</xdr:col>
                <xdr:colOff>586740</xdr:colOff>
                <xdr:row>35</xdr:row>
                <xdr:rowOff>129540</xdr:rowOff>
              </to>
            </anchor>
          </objectPr>
        </oleObject>
      </mc:Choice>
      <mc:Fallback>
        <oleObject progId="Equation.3" shapeId="3077" r:id="rId12"/>
      </mc:Fallback>
    </mc:AlternateContent>
    <mc:AlternateContent xmlns:mc="http://schemas.openxmlformats.org/markup-compatibility/2006">
      <mc:Choice Requires="x14">
        <oleObject progId="Equation.3" shapeId="3078" r:id="rId14">
          <objectPr defaultSize="0" autoPict="0" r:id="rId15">
            <anchor moveWithCells="1" sizeWithCells="1">
              <from>
                <xdr:col>2</xdr:col>
                <xdr:colOff>137160</xdr:colOff>
                <xdr:row>35</xdr:row>
                <xdr:rowOff>121920</xdr:rowOff>
              </from>
              <to>
                <xdr:col>7</xdr:col>
                <xdr:colOff>533400</xdr:colOff>
                <xdr:row>38</xdr:row>
                <xdr:rowOff>15240</xdr:rowOff>
              </to>
            </anchor>
          </objectPr>
        </oleObject>
      </mc:Choice>
      <mc:Fallback>
        <oleObject progId="Equation.3" shapeId="3078" r:id="rId1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37" workbookViewId="0">
      <selection activeCell="M72" sqref="M72"/>
    </sheetView>
  </sheetViews>
  <sheetFormatPr defaultRowHeight="13.2" x14ac:dyDescent="0.2"/>
  <sheetData/>
  <phoneticPr fontId="2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44"/>
  <sheetViews>
    <sheetView workbookViewId="0">
      <selection activeCell="F45" sqref="F45"/>
    </sheetView>
  </sheetViews>
  <sheetFormatPr defaultRowHeight="13.2" x14ac:dyDescent="0.2"/>
  <sheetData>
    <row r="1" spans="1:37" x14ac:dyDescent="0.2">
      <c r="A1" s="6" t="s">
        <v>11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</row>
    <row r="2" spans="1:37" x14ac:dyDescent="0.2">
      <c r="A2" s="1" t="s">
        <v>12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</row>
    <row r="3" spans="1:37" x14ac:dyDescent="0.2">
      <c r="A3" s="1"/>
      <c r="B3" s="4" t="s">
        <v>48</v>
      </c>
      <c r="C3" s="1"/>
      <c r="D3" s="4" t="s">
        <v>49</v>
      </c>
      <c r="E3" s="1"/>
      <c r="F3" s="4" t="s">
        <v>50</v>
      </c>
      <c r="G3" s="1"/>
      <c r="H3" s="4" t="s">
        <v>65</v>
      </c>
      <c r="I3" s="1"/>
      <c r="J3" s="4" t="s">
        <v>70</v>
      </c>
      <c r="K3" s="1"/>
      <c r="L3" s="4" t="s">
        <v>51</v>
      </c>
      <c r="M3" s="1"/>
      <c r="N3" s="4" t="s">
        <v>67</v>
      </c>
      <c r="O3" s="1"/>
      <c r="P3" s="4" t="s">
        <v>53</v>
      </c>
      <c r="Q3" s="1"/>
      <c r="R3" s="4" t="s">
        <v>52</v>
      </c>
      <c r="S3" s="1"/>
      <c r="T3" s="4" t="s">
        <v>71</v>
      </c>
      <c r="U3" s="1"/>
      <c r="V3" s="4" t="s">
        <v>72</v>
      </c>
      <c r="W3" s="1"/>
      <c r="X3" s="1" t="s">
        <v>6</v>
      </c>
      <c r="Y3" s="1"/>
      <c r="Z3" s="1" t="s">
        <v>7</v>
      </c>
      <c r="AA3" s="1"/>
      <c r="AB3" s="1" t="s">
        <v>4</v>
      </c>
      <c r="AC3" s="1"/>
      <c r="AD3" s="1" t="s">
        <v>3</v>
      </c>
      <c r="AE3" s="1"/>
      <c r="AF3" s="1" t="s">
        <v>37</v>
      </c>
      <c r="AG3" s="1"/>
      <c r="AH3" s="1" t="s">
        <v>5</v>
      </c>
      <c r="AI3" s="1"/>
      <c r="AJ3" s="1" t="s">
        <v>46</v>
      </c>
      <c r="AK3" s="1"/>
    </row>
    <row r="4" spans="1:37" ht="14.4" x14ac:dyDescent="0.2">
      <c r="A4" s="1" t="s">
        <v>8</v>
      </c>
      <c r="B4" s="1">
        <v>20.117070018216133</v>
      </c>
      <c r="C4" s="1"/>
      <c r="D4" s="1">
        <v>20.556470018216132</v>
      </c>
      <c r="E4" s="1"/>
      <c r="F4" s="1">
        <v>20.618770018216132</v>
      </c>
      <c r="G4" s="1"/>
      <c r="H4" s="1">
        <v>20.570970018216133</v>
      </c>
      <c r="I4" s="1"/>
      <c r="J4" s="1">
        <v>20.430870018216133</v>
      </c>
      <c r="K4" s="1"/>
      <c r="L4" s="8">
        <v>20.726070018216131</v>
      </c>
      <c r="M4" s="1"/>
      <c r="N4" s="9">
        <v>20.526570018216134</v>
      </c>
      <c r="O4" s="1"/>
      <c r="P4" s="1">
        <v>20.729370018216134</v>
      </c>
      <c r="Q4" s="1"/>
      <c r="R4">
        <v>20.766470018216133</v>
      </c>
      <c r="S4" s="1"/>
      <c r="T4" s="1">
        <v>20.835370018216132</v>
      </c>
      <c r="U4" s="1"/>
      <c r="V4" s="1">
        <v>20.859870018216132</v>
      </c>
      <c r="W4" s="1"/>
      <c r="X4" s="1">
        <v>20.906470018216133</v>
      </c>
      <c r="Y4" s="1"/>
      <c r="Z4" s="1">
        <v>20.793570018216133</v>
      </c>
      <c r="AA4" s="1"/>
      <c r="AB4" s="1">
        <v>23.804670018216132</v>
      </c>
      <c r="AC4" s="1"/>
      <c r="AD4" s="1">
        <v>23.480270018216132</v>
      </c>
      <c r="AE4" s="1"/>
      <c r="AF4" s="1">
        <v>20.975570018216132</v>
      </c>
      <c r="AG4" s="1"/>
      <c r="AH4" s="1">
        <v>21.840870018216133</v>
      </c>
      <c r="AI4" s="1"/>
      <c r="AJ4" s="1">
        <v>21.075470018216134</v>
      </c>
      <c r="AK4" s="1"/>
    </row>
    <row r="5" spans="1:37" ht="14.4" x14ac:dyDescent="0.2">
      <c r="A5" s="1" t="s">
        <v>9</v>
      </c>
      <c r="B5" s="1">
        <v>897.84</v>
      </c>
      <c r="C5" s="1"/>
      <c r="D5" s="1">
        <v>1511.42</v>
      </c>
      <c r="E5" s="1"/>
      <c r="F5" s="1">
        <v>1872.46</v>
      </c>
      <c r="G5" s="1"/>
      <c r="H5" s="1">
        <v>2154.9</v>
      </c>
      <c r="I5" s="1"/>
      <c r="J5" s="1">
        <v>2032.73</v>
      </c>
      <c r="K5" s="1"/>
      <c r="L5" s="8">
        <v>2477.0700000000002</v>
      </c>
      <c r="M5" s="1"/>
      <c r="N5">
        <v>2348.67</v>
      </c>
      <c r="O5" s="1"/>
      <c r="P5" s="1">
        <v>2697.55</v>
      </c>
      <c r="Q5" s="1"/>
      <c r="R5">
        <v>2911.32</v>
      </c>
      <c r="S5" s="1"/>
      <c r="T5" s="1">
        <v>3120.29</v>
      </c>
      <c r="U5" s="1"/>
      <c r="V5" s="1">
        <v>3291.45</v>
      </c>
      <c r="W5" s="1"/>
      <c r="X5" s="1">
        <v>3096.52</v>
      </c>
      <c r="Y5" s="1"/>
      <c r="Z5" s="1">
        <v>2788.51</v>
      </c>
      <c r="AA5" s="1"/>
      <c r="AB5" s="1">
        <v>3803.98</v>
      </c>
      <c r="AC5" s="1"/>
      <c r="AD5" s="1">
        <v>3626.55</v>
      </c>
      <c r="AE5" s="1"/>
      <c r="AF5" s="1">
        <v>2511.29</v>
      </c>
      <c r="AG5" s="1"/>
      <c r="AH5" s="1">
        <v>2132.5</v>
      </c>
      <c r="AI5" s="1"/>
      <c r="AJ5" s="1">
        <v>3028.13</v>
      </c>
      <c r="AK5" s="1"/>
    </row>
    <row r="6" spans="1:37" ht="14.4" x14ac:dyDescent="0.2">
      <c r="A6" s="1" t="s">
        <v>10</v>
      </c>
      <c r="B6" s="1">
        <v>-7.16</v>
      </c>
      <c r="C6" s="1"/>
      <c r="D6" s="1">
        <v>-17.16</v>
      </c>
      <c r="E6" s="1"/>
      <c r="F6" s="1">
        <v>-25.16</v>
      </c>
      <c r="G6" s="1"/>
      <c r="H6" s="1">
        <v>-34.42</v>
      </c>
      <c r="I6" s="1"/>
      <c r="J6" s="1">
        <v>-33.15</v>
      </c>
      <c r="K6" s="1"/>
      <c r="L6" s="8">
        <v>-39.94</v>
      </c>
      <c r="M6" s="1"/>
      <c r="N6">
        <v>-40.049999999999997</v>
      </c>
      <c r="O6" s="1"/>
      <c r="P6" s="1">
        <v>-48.78</v>
      </c>
      <c r="Q6" s="1"/>
      <c r="R6">
        <v>-56.51</v>
      </c>
      <c r="S6" s="1"/>
      <c r="T6" s="1">
        <v>-63.63</v>
      </c>
      <c r="U6" s="1"/>
      <c r="V6" s="3">
        <v>-71.33</v>
      </c>
      <c r="W6" s="1"/>
      <c r="X6" s="1">
        <v>-53.67</v>
      </c>
      <c r="Y6" s="1"/>
      <c r="Z6" s="1">
        <v>-52.36</v>
      </c>
      <c r="AA6" s="1"/>
      <c r="AB6" s="1">
        <v>-41.68</v>
      </c>
      <c r="AC6" s="1"/>
      <c r="AD6" s="1">
        <v>-34.29</v>
      </c>
      <c r="AE6" s="1"/>
      <c r="AF6" s="1">
        <v>-41.95</v>
      </c>
      <c r="AG6" s="1"/>
      <c r="AH6" s="1">
        <v>-32.979999999999997</v>
      </c>
      <c r="AI6" s="1"/>
      <c r="AJ6" s="1">
        <v>-43.15</v>
      </c>
      <c r="AK6" s="1"/>
    </row>
    <row r="7" spans="1:37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</row>
    <row r="8" spans="1:37" x14ac:dyDescent="0.2">
      <c r="A8" s="1"/>
      <c r="B8" s="1" t="s">
        <v>16</v>
      </c>
      <c r="C8" s="1" t="s">
        <v>18</v>
      </c>
      <c r="D8" s="1" t="s">
        <v>16</v>
      </c>
      <c r="E8" s="1" t="s">
        <v>18</v>
      </c>
      <c r="F8" s="1" t="s">
        <v>16</v>
      </c>
      <c r="G8" s="1" t="s">
        <v>18</v>
      </c>
      <c r="H8" s="1" t="s">
        <v>16</v>
      </c>
      <c r="I8" s="1" t="s">
        <v>18</v>
      </c>
      <c r="J8" s="1" t="s">
        <v>16</v>
      </c>
      <c r="K8" s="1" t="s">
        <v>18</v>
      </c>
      <c r="L8" s="1" t="s">
        <v>16</v>
      </c>
      <c r="M8" s="1" t="s">
        <v>18</v>
      </c>
      <c r="N8" s="1" t="s">
        <v>16</v>
      </c>
      <c r="O8" s="1" t="s">
        <v>18</v>
      </c>
      <c r="P8" s="1" t="s">
        <v>16</v>
      </c>
      <c r="Q8" s="1" t="s">
        <v>18</v>
      </c>
      <c r="R8" s="1" t="s">
        <v>16</v>
      </c>
      <c r="S8" s="1" t="s">
        <v>18</v>
      </c>
      <c r="T8" s="1" t="s">
        <v>16</v>
      </c>
      <c r="U8" s="1" t="s">
        <v>18</v>
      </c>
      <c r="V8" s="1" t="s">
        <v>16</v>
      </c>
      <c r="W8" s="1" t="s">
        <v>18</v>
      </c>
      <c r="X8" s="1" t="s">
        <v>16</v>
      </c>
      <c r="Y8" s="1" t="s">
        <v>18</v>
      </c>
      <c r="Z8" s="1" t="s">
        <v>16</v>
      </c>
      <c r="AA8" s="1" t="s">
        <v>18</v>
      </c>
      <c r="AB8" s="1" t="s">
        <v>16</v>
      </c>
      <c r="AC8" s="1" t="s">
        <v>18</v>
      </c>
      <c r="AD8" s="1" t="s">
        <v>16</v>
      </c>
      <c r="AE8" s="1" t="s">
        <v>18</v>
      </c>
      <c r="AF8" s="1" t="s">
        <v>16</v>
      </c>
      <c r="AG8" s="1" t="s">
        <v>18</v>
      </c>
      <c r="AH8" s="1" t="s">
        <v>16</v>
      </c>
      <c r="AI8" s="1" t="s">
        <v>18</v>
      </c>
      <c r="AJ8" s="1" t="s">
        <v>16</v>
      </c>
      <c r="AK8" s="1" t="s">
        <v>18</v>
      </c>
    </row>
    <row r="9" spans="1:37" x14ac:dyDescent="0.2">
      <c r="A9" s="1"/>
      <c r="B9" s="4">
        <v>-160</v>
      </c>
      <c r="C9" s="1">
        <f>0.001*EXP($B$4-$B$5/(B9+273.15+$B$6))</f>
        <v>114.24290305832578</v>
      </c>
      <c r="D9" s="3">
        <v>-20</v>
      </c>
      <c r="E9" s="1">
        <f>0.001*EXP($D$4-$D$5/(D9+273.15+$D$6))</f>
        <v>1399.851340010948</v>
      </c>
      <c r="F9" s="3">
        <v>18.3</v>
      </c>
      <c r="G9" s="1">
        <f>0.001*EXP($F$4-$F$5/(F9+273.15+$F$6))</f>
        <v>795.80765994914361</v>
      </c>
      <c r="H9">
        <v>50</v>
      </c>
      <c r="I9" s="1">
        <f>0.001*EXP($H$4-$H$5/(H9+273.15+$H$6))</f>
        <v>492.670529127946</v>
      </c>
      <c r="J9" s="4">
        <v>110</v>
      </c>
      <c r="K9" s="1">
        <f>0.001*EXP($J$4-$J$5/(J9+273.15+$J$6))</f>
        <v>2242.4285669753376</v>
      </c>
      <c r="L9" s="3">
        <v>18.3</v>
      </c>
      <c r="M9" s="1">
        <f>0.001*EXP($L$4-$L$5/(L9+273.15+$L$6))</f>
        <v>52.959181195371329</v>
      </c>
      <c r="N9">
        <v>50</v>
      </c>
      <c r="O9" s="1">
        <f>0.001*EXP($N$4-$N$5/(N9+273.15+$N$6))</f>
        <v>204.9075699588638</v>
      </c>
      <c r="P9" s="3">
        <v>-20</v>
      </c>
      <c r="Q9" s="1">
        <f>0.001*EXP($P$4-$P$5/(P9+273.15+$P$6))</f>
        <v>1.8631533706111636</v>
      </c>
      <c r="R9" s="4">
        <v>110</v>
      </c>
      <c r="S9" s="1">
        <f>0.001*EXP($R$4-$R$5/(R9+273.15+$R$6))</f>
        <v>140.58089262889607</v>
      </c>
      <c r="T9" s="3">
        <v>-20</v>
      </c>
      <c r="U9" s="1">
        <f>0.001*EXP($T$4-$T$5/(T9+273.15+$T$6))</f>
        <v>7.9138332978764006E-2</v>
      </c>
      <c r="V9" s="4">
        <v>110</v>
      </c>
      <c r="W9" s="1">
        <f>0.001*EXP($V$4-$V$5/(V9+273.15+$V$6))</f>
        <v>29.859580228910104</v>
      </c>
      <c r="X9" s="3">
        <v>-20</v>
      </c>
      <c r="Y9" s="1">
        <f>0.001*EXP($X$4-$X$5/(X9+273.15+$X$6))</f>
        <v>0.21778543239181997</v>
      </c>
      <c r="Z9" s="3">
        <v>-20</v>
      </c>
      <c r="AA9" s="1">
        <f>0.001*EXP($Z$4-$Z$5/(Z9+273.15+$Z$6))</f>
        <v>0.99812289296763457</v>
      </c>
      <c r="AB9" s="3">
        <v>-20</v>
      </c>
      <c r="AC9" s="1">
        <f>0.001*EXP($AB$4-$AB$5/(AB9+273.15+$AB$6))</f>
        <v>0.33576027900922506</v>
      </c>
      <c r="AD9" s="3">
        <v>-20</v>
      </c>
      <c r="AE9" s="1">
        <f>0.001*EXP($AD$4-$AD$5/(AD9+273.15+$AD$6))</f>
        <v>1.0023356111222326</v>
      </c>
      <c r="AF9" s="3">
        <v>-20</v>
      </c>
      <c r="AG9" s="1">
        <f>0.001*EXP($AF$4-$AF$5/(AF9+273.15+$AF$6))</f>
        <v>8.8218984243952043</v>
      </c>
      <c r="AH9" s="3">
        <v>-20</v>
      </c>
      <c r="AI9" s="1">
        <f>0.001*EXP($AH$4-$AH$5/(AH9+273.15+$AH$6))</f>
        <v>190.07473246698785</v>
      </c>
      <c r="AJ9" s="3">
        <v>25</v>
      </c>
      <c r="AK9" s="1">
        <f>0.001*EXP($AJ$4-$AJ$5/(AJ9+273.15+$AJ$6))</f>
        <v>9.9015878323984108</v>
      </c>
    </row>
    <row r="10" spans="1:37" x14ac:dyDescent="0.2">
      <c r="A10" s="1"/>
      <c r="B10" s="1"/>
      <c r="C10" s="1"/>
      <c r="D10" s="3">
        <v>0</v>
      </c>
      <c r="E10" s="1">
        <f>0.001*EXP($D$4-$D$5/(D10+273.15+$D$6))</f>
        <v>2308.8381943686313</v>
      </c>
      <c r="F10" s="3">
        <v>32.200000000000003</v>
      </c>
      <c r="G10" s="1">
        <f>0.001*EXP($F$4-$F$5/(F10+273.15+$F$6))</f>
        <v>1127.9897765781768</v>
      </c>
      <c r="H10">
        <v>110</v>
      </c>
      <c r="I10" s="1">
        <f>0.001*EXP($H$4-$H$5/(H10+273.15+$H$6))</f>
        <v>1779.2294224018499</v>
      </c>
      <c r="J10" s="1"/>
      <c r="K10" s="1"/>
      <c r="L10" s="3">
        <v>32.200000000000003</v>
      </c>
      <c r="M10" s="1">
        <f>0.001*EXP($L$4-$L$5/(L10+273.15+$L$6))</f>
        <v>88.705376676591314</v>
      </c>
      <c r="N10">
        <v>110</v>
      </c>
      <c r="O10" s="1">
        <f>0.001*EXP($N$4-$N$5/(N10+273.15+$N$6))</f>
        <v>874.25849396218473</v>
      </c>
      <c r="P10" s="3">
        <v>0</v>
      </c>
      <c r="Q10" s="1">
        <f>0.001*EXP($P$4-$P$5/(P10+273.15+$P$6))</f>
        <v>6.0426330866894418</v>
      </c>
      <c r="R10" s="1"/>
      <c r="S10" s="1"/>
      <c r="T10" s="3">
        <v>0</v>
      </c>
      <c r="U10" s="1">
        <f>0.001*EXP($T$4-$T$5/(T10+273.15+$T$6))</f>
        <v>0.38100254790073529</v>
      </c>
      <c r="V10" s="1"/>
      <c r="W10" s="1"/>
      <c r="X10" s="3">
        <v>0</v>
      </c>
      <c r="Y10" s="1">
        <f>0.001*EXP($X$4-$X$5/(X10+273.15+$X$6))</f>
        <v>0.89608196871848389</v>
      </c>
      <c r="Z10" s="3">
        <v>0</v>
      </c>
      <c r="AA10" s="1">
        <f>0.001*EXP($Z$4-$Z$5/(Z10+273.15+$Z$6))</f>
        <v>3.5117741493729153</v>
      </c>
      <c r="AB10" s="3">
        <v>0</v>
      </c>
      <c r="AC10" s="1">
        <f>0.001*EXP($AB$4-$AB$5/(AB10+273.15+$AB$6))</f>
        <v>1.5886840188026341</v>
      </c>
      <c r="AD10" s="3">
        <v>0</v>
      </c>
      <c r="AE10" s="1">
        <f>0.001*EXP($AD$4-$AD$5/(AD10+273.15+$AD$6))</f>
        <v>4.0139336068626585</v>
      </c>
      <c r="AF10" s="3">
        <v>0</v>
      </c>
      <c r="AG10" s="1">
        <f>0.001*EXP($AF$4-$AF$5/(AF10+273.15+$AF$6))</f>
        <v>24.676065614273771</v>
      </c>
      <c r="AH10" s="3">
        <v>0</v>
      </c>
      <c r="AI10" s="1">
        <f>0.001*EXP($AH$4-$AH$5/(AH10+273.15+$AH$6))</f>
        <v>425.80753755051484</v>
      </c>
      <c r="AJ10" s="1"/>
      <c r="AK10" s="1"/>
    </row>
    <row r="11" spans="1:37" x14ac:dyDescent="0.2">
      <c r="A11" s="1"/>
      <c r="B11" s="1"/>
      <c r="C11" s="1"/>
      <c r="D11" s="3">
        <v>32.25</v>
      </c>
      <c r="E11" s="1">
        <f>0.001*EXP($D$4-$D$5/(D11+273.15+$D$6))</f>
        <v>4469.7971599101902</v>
      </c>
      <c r="F11" s="3">
        <v>46.1</v>
      </c>
      <c r="G11" s="1">
        <f>0.001*EXP($F$4-$F$5/(F11+273.15+$F$6))</f>
        <v>1546.9681231348593</v>
      </c>
      <c r="H11">
        <v>150</v>
      </c>
      <c r="I11" s="1">
        <f>0.001*EXP($H$4-$H$5/(H11+273.15+$H$6))</f>
        <v>3360.276095855113</v>
      </c>
      <c r="J11" s="1"/>
      <c r="K11" s="1"/>
      <c r="L11" s="3">
        <v>46.1</v>
      </c>
      <c r="M11" s="1">
        <f>0.001*EXP($L$4-$L$5/(L11+273.15+$L$6))</f>
        <v>141.14413018840938</v>
      </c>
      <c r="N11">
        <v>150</v>
      </c>
      <c r="O11" s="1">
        <f>0.001*EXP($N$4-$N$5/(N11+273.15+$N$6))</f>
        <v>1786.6860125660678</v>
      </c>
      <c r="P11" s="3">
        <v>50</v>
      </c>
      <c r="Q11" s="1">
        <f>0.001*EXP($P$4-$P$5/(P11+273.15+$P$6))</f>
        <v>54.04506632184448</v>
      </c>
      <c r="R11" s="1"/>
      <c r="S11" s="1"/>
      <c r="T11" s="3">
        <v>50</v>
      </c>
      <c r="U11" s="1">
        <f>0.001*EXP($T$4-$T$5/(T11+273.15+$T$6))</f>
        <v>6.7147222763975991</v>
      </c>
      <c r="V11" s="1"/>
      <c r="W11" s="1"/>
      <c r="X11" s="3">
        <v>50</v>
      </c>
      <c r="Y11" s="1">
        <f>0.001*EXP($X$4-$X$5/(X11+273.15+$X$6))</f>
        <v>12.280244900423256</v>
      </c>
      <c r="Z11" s="3">
        <v>50</v>
      </c>
      <c r="AA11" s="1">
        <f>0.001*EXP($Z$4-$Z$5/(Z11+273.15+$Z$6))</f>
        <v>36.166388268175908</v>
      </c>
      <c r="AB11" s="3">
        <v>50</v>
      </c>
      <c r="AC11" s="1">
        <f>0.001*EXP($AB$4-$AB$5/(AB11+273.15+$AB$6))</f>
        <v>29.436164646708928</v>
      </c>
      <c r="AD11" s="3">
        <v>50</v>
      </c>
      <c r="AE11" s="1">
        <f>0.001*EXP($AD$4-$AD$5/(AD11+273.15+$AD$6))</f>
        <v>55.579640812608275</v>
      </c>
      <c r="AF11" s="3">
        <v>50</v>
      </c>
      <c r="AG11" s="1">
        <f>0.001*EXP($AF$4-$AF$5/(AF11+273.15+$AF$6))</f>
        <v>170.23774542604968</v>
      </c>
      <c r="AH11" s="3">
        <v>50</v>
      </c>
      <c r="AI11" s="1">
        <f>0.001*EXP($AH$4-$AH$5/(AH11+273.15+$AH$6))</f>
        <v>1966.4291839624957</v>
      </c>
      <c r="AJ11" s="1"/>
      <c r="AK11" s="1"/>
    </row>
    <row r="12" spans="1:37" x14ac:dyDescent="0.2">
      <c r="A12" s="1"/>
      <c r="B12" s="1"/>
      <c r="C12" s="1"/>
      <c r="D12" s="3"/>
      <c r="E12" s="1"/>
      <c r="F12" s="3">
        <v>60</v>
      </c>
      <c r="G12" s="1">
        <f>0.001*EXP($F$4-$F$5/(F12+273.15+$F$6))</f>
        <v>2061.9383475544487</v>
      </c>
      <c r="H12">
        <v>170</v>
      </c>
      <c r="I12" s="1">
        <f>0.001*EXP($H$4-$H$5/(H12+273.15+$H$6))</f>
        <v>4407.3556710176163</v>
      </c>
      <c r="J12" s="1"/>
      <c r="K12" s="1"/>
      <c r="L12" s="3">
        <v>60</v>
      </c>
      <c r="M12" s="1">
        <f>0.001*EXP($L$4-$L$5/(L12+273.15+$L$6))</f>
        <v>214.90710721110349</v>
      </c>
      <c r="N12">
        <v>170</v>
      </c>
      <c r="O12" s="1">
        <f>0.001*EXP($N$4-$N$5/(N12+273.15+$N$6))</f>
        <v>2421.8700414978539</v>
      </c>
      <c r="P12" s="3">
        <v>100</v>
      </c>
      <c r="Q12" s="1">
        <f>0.001*EXP($P$4-$P$5/(P12+273.15+$P$6))</f>
        <v>246.00211035562498</v>
      </c>
      <c r="R12" s="1"/>
      <c r="S12" s="1"/>
      <c r="T12" s="3">
        <v>100</v>
      </c>
      <c r="U12" s="1">
        <f>0.001*EXP($T$4-$T$5/(T12+273.15+$T$6))</f>
        <v>46.831391731700023</v>
      </c>
      <c r="V12" s="1"/>
      <c r="W12" s="1"/>
      <c r="X12" s="3">
        <v>100</v>
      </c>
      <c r="Y12" s="1">
        <f>0.001*EXP($X$4-$X$5/(X12+273.15+$X$6))</f>
        <v>74.168507264595377</v>
      </c>
      <c r="Z12" s="3">
        <v>100</v>
      </c>
      <c r="AA12" s="1">
        <f>0.001*EXP($Z$4-$Z$5/(Z12+273.15+$Z$6))</f>
        <v>180.04033857065036</v>
      </c>
      <c r="AB12" s="3">
        <v>100</v>
      </c>
      <c r="AC12" s="1">
        <f>0.001*EXP($AB$4-$AB$5/(AB12+273.15+$AB$6))</f>
        <v>226.06518538334797</v>
      </c>
      <c r="AD12" s="3">
        <v>100</v>
      </c>
      <c r="AE12" s="1">
        <f>0.001*EXP($AD$4-$AD$5/(AD12+273.15+$AD$6))</f>
        <v>354.35787115449671</v>
      </c>
      <c r="AF12" s="3">
        <v>100</v>
      </c>
      <c r="AG12" s="1">
        <f>0.001*EXP($AF$4-$AF$5/(AF12+273.15+$AF$6))</f>
        <v>655.51251560396975</v>
      </c>
      <c r="AH12" s="3">
        <v>100</v>
      </c>
      <c r="AI12" s="1">
        <f>0.001*EXP($AH$4-$AH$5/(AH12+273.15+$AH$6))</f>
        <v>5791.7535198484029</v>
      </c>
      <c r="AJ12" s="1"/>
      <c r="AK12" s="1"/>
    </row>
    <row r="13" spans="1:37" x14ac:dyDescent="0.2">
      <c r="A13" s="1"/>
      <c r="B13" s="1"/>
      <c r="C13" s="1"/>
      <c r="D13" s="3"/>
      <c r="E13" s="1"/>
      <c r="F13" s="3">
        <v>73.900000000000006</v>
      </c>
      <c r="G13" s="1">
        <f>0.001*EXP($F$4-$F$5/(F13+273.15+$F$6))</f>
        <v>2680.9711309540153</v>
      </c>
      <c r="H13" s="3">
        <v>73.900000000000006</v>
      </c>
      <c r="I13" s="1">
        <f>0.001*EXP($H$4-$H$5/(H13+273.15+$H$6))</f>
        <v>871.66236189960341</v>
      </c>
      <c r="J13" s="1"/>
      <c r="K13" s="1"/>
      <c r="L13" s="3">
        <v>110</v>
      </c>
      <c r="M13" s="1">
        <f>0.001*EXP($L$4-$L$5/(L13+273.15+$L$6))</f>
        <v>735.79761786608822</v>
      </c>
      <c r="N13" s="3">
        <v>73.900000000000006</v>
      </c>
      <c r="O13" s="1">
        <f>0.001*EXP($N$4-$N$5/(N13+273.15+$N$6))</f>
        <v>390.88908894348259</v>
      </c>
      <c r="P13" s="3">
        <v>110</v>
      </c>
      <c r="Q13" s="1">
        <f>0.001*EXP($P$4-$P$5/(P13+273.15+$P$6))</f>
        <v>315.46724286451337</v>
      </c>
      <c r="R13" s="1"/>
      <c r="S13" s="1"/>
      <c r="T13" s="3">
        <v>110</v>
      </c>
      <c r="U13" s="1">
        <f>0.001*EXP($T$4-$T$5/(T13+273.15+$T$6))</f>
        <v>64.203656080010134</v>
      </c>
      <c r="V13" s="1"/>
      <c r="W13" s="1"/>
      <c r="X13" s="3">
        <v>160</v>
      </c>
      <c r="Y13" s="1">
        <f>0.001*EXP($X$4-$X$5/(X13+273.15+$X$6))</f>
        <v>343.3710751178242</v>
      </c>
      <c r="Z13" s="3">
        <v>160</v>
      </c>
      <c r="AA13" s="1">
        <f>0.001*EXP($Z$4-$Z$5/(Z13+273.15+$Z$6))</f>
        <v>708.29068216616952</v>
      </c>
      <c r="AB13" s="3">
        <v>160</v>
      </c>
      <c r="AC13" s="1">
        <f>0.001*EXP($AB$4-$AB$5/(AB13+273.15+$AB$6))</f>
        <v>1312.5749772980498</v>
      </c>
      <c r="AD13" s="3">
        <v>160</v>
      </c>
      <c r="AE13" s="1">
        <f>0.001*EXP($AD$4-$AD$5/(AD13+273.15+$AD$6))</f>
        <v>1772.6426210313077</v>
      </c>
      <c r="AF13" s="3">
        <v>160</v>
      </c>
      <c r="AG13" s="1">
        <f>0.001*EXP($AF$4-$AF$5/(AF13+273.15+$AF$6))</f>
        <v>2097.2070744976236</v>
      </c>
      <c r="AH13" s="3">
        <v>132.6</v>
      </c>
      <c r="AI13" s="1">
        <f>0.001*EXP($AH$4-$AH$5/(AH13+273.15+$AH$6))</f>
        <v>10020.908725942571</v>
      </c>
      <c r="AJ13" s="1"/>
      <c r="AK13" s="1"/>
    </row>
    <row r="14" spans="1:37" x14ac:dyDescent="0.2">
      <c r="A14" s="6" t="s">
        <v>64</v>
      </c>
      <c r="B14" s="1"/>
      <c r="C14" s="1"/>
      <c r="D14" s="3"/>
      <c r="E14" s="1"/>
      <c r="F14" s="3"/>
      <c r="G14" s="1"/>
      <c r="H14" s="3"/>
      <c r="I14" s="1"/>
      <c r="M14" s="1"/>
      <c r="N14" s="1"/>
      <c r="O14" s="1"/>
      <c r="P14" s="3"/>
      <c r="Q14" s="1"/>
      <c r="R14" s="1"/>
      <c r="S14" s="1"/>
      <c r="T14" s="3"/>
      <c r="U14" s="1"/>
      <c r="Y14" s="1"/>
      <c r="Z14" s="3"/>
      <c r="AA14" s="1"/>
      <c r="AB14" s="3"/>
      <c r="AC14" s="1"/>
      <c r="AD14" s="3"/>
      <c r="AE14" s="1"/>
      <c r="AF14" s="3"/>
      <c r="AG14" s="1"/>
      <c r="AH14" s="3"/>
      <c r="AI14" s="1"/>
      <c r="AJ14" s="1"/>
      <c r="AK14" s="1"/>
    </row>
    <row r="15" spans="1:37" x14ac:dyDescent="0.2">
      <c r="A15" t="s">
        <v>57</v>
      </c>
      <c r="G15">
        <v>690</v>
      </c>
      <c r="I15">
        <v>690</v>
      </c>
      <c r="M15">
        <v>690</v>
      </c>
    </row>
    <row r="16" spans="1:37" x14ac:dyDescent="0.2">
      <c r="F16" s="1" t="s">
        <v>16</v>
      </c>
      <c r="G16" t="s">
        <v>59</v>
      </c>
      <c r="H16" s="1" t="s">
        <v>16</v>
      </c>
      <c r="I16" t="s">
        <v>59</v>
      </c>
      <c r="L16" s="1" t="s">
        <v>16</v>
      </c>
      <c r="M16" t="s">
        <v>59</v>
      </c>
    </row>
    <row r="17" spans="1:15" x14ac:dyDescent="0.2">
      <c r="F17" s="3">
        <v>18.3</v>
      </c>
      <c r="G17" s="9">
        <f>G9/$G$15</f>
        <v>1.1533444347089037</v>
      </c>
      <c r="H17" s="3">
        <v>18.3</v>
      </c>
      <c r="I17" s="9">
        <f>I9/$I$15</f>
        <v>0.71401525960571888</v>
      </c>
      <c r="J17" s="9"/>
      <c r="K17" s="9"/>
      <c r="L17" s="3">
        <v>18.3</v>
      </c>
      <c r="M17" s="9">
        <f>M9/$M$15</f>
        <v>7.6752436515030914E-2</v>
      </c>
      <c r="N17" s="9"/>
      <c r="O17" s="9"/>
    </row>
    <row r="18" spans="1:15" x14ac:dyDescent="0.2">
      <c r="F18" s="3">
        <v>32.200000000000003</v>
      </c>
      <c r="G18" s="9">
        <f>G10/$G$15</f>
        <v>1.6347677921422852</v>
      </c>
      <c r="H18" s="3">
        <v>32.200000000000003</v>
      </c>
      <c r="I18" s="9">
        <f>I10/$I$15</f>
        <v>2.5785933657997826</v>
      </c>
      <c r="J18" s="9"/>
      <c r="K18" s="9"/>
      <c r="L18" s="3">
        <v>32.200000000000003</v>
      </c>
      <c r="M18" s="9">
        <f>M10/$M$15</f>
        <v>0.12855851692259609</v>
      </c>
      <c r="N18" s="9"/>
    </row>
    <row r="19" spans="1:15" x14ac:dyDescent="0.2">
      <c r="F19" s="3">
        <v>46.1</v>
      </c>
      <c r="G19" s="9">
        <f>G11/$G$15</f>
        <v>2.24198278715197</v>
      </c>
      <c r="H19" s="3">
        <v>46.1</v>
      </c>
      <c r="I19" s="9">
        <f>I11/$I$15</f>
        <v>4.8699653563117575</v>
      </c>
      <c r="J19" s="9"/>
      <c r="K19" s="9"/>
      <c r="L19" s="3">
        <v>46.1</v>
      </c>
      <c r="M19" s="9">
        <f>M11/$M$15</f>
        <v>0.20455671041798459</v>
      </c>
      <c r="N19" s="9"/>
      <c r="O19" s="9"/>
    </row>
    <row r="20" spans="1:15" x14ac:dyDescent="0.2">
      <c r="F20" s="3">
        <v>60</v>
      </c>
      <c r="G20" s="9">
        <f>G12/$G$15</f>
        <v>2.9883164457310851</v>
      </c>
      <c r="H20" s="3">
        <v>60</v>
      </c>
      <c r="I20" s="9">
        <f>I12/$I$15</f>
        <v>6.3874719869820522</v>
      </c>
      <c r="J20" s="9"/>
      <c r="K20" s="9"/>
      <c r="L20" s="3">
        <v>60</v>
      </c>
      <c r="M20" s="9">
        <f>M12/$M$15</f>
        <v>0.31145957566826593</v>
      </c>
      <c r="N20" s="9"/>
      <c r="O20" s="9"/>
    </row>
    <row r="21" spans="1:15" x14ac:dyDescent="0.2">
      <c r="F21" s="3">
        <v>73.900000000000006</v>
      </c>
      <c r="G21" s="9">
        <f>G13/$G$15</f>
        <v>3.8854654071797321</v>
      </c>
      <c r="H21" s="3">
        <v>73.900000000000006</v>
      </c>
      <c r="I21" s="9">
        <f>I13/$I$15</f>
        <v>1.263278785361744</v>
      </c>
      <c r="J21" s="9"/>
      <c r="K21" s="9"/>
      <c r="L21" s="3">
        <v>73.900000000000006</v>
      </c>
      <c r="M21" s="9">
        <f>M13/$M$15</f>
        <v>1.0663733592262148</v>
      </c>
      <c r="N21" s="9"/>
      <c r="O21" s="9"/>
    </row>
    <row r="22" spans="1:15" x14ac:dyDescent="0.2">
      <c r="F22" s="3"/>
      <c r="G22" s="1"/>
      <c r="H22" s="3"/>
      <c r="I22" s="1"/>
      <c r="J22" s="1"/>
      <c r="K22" s="1"/>
      <c r="L22" s="3"/>
    </row>
    <row r="23" spans="1:15" x14ac:dyDescent="0.2">
      <c r="A23" s="6" t="s">
        <v>56</v>
      </c>
      <c r="D23" t="s">
        <v>63</v>
      </c>
      <c r="F23" s="3"/>
      <c r="G23" s="1"/>
    </row>
    <row r="24" spans="1:15" x14ac:dyDescent="0.2">
      <c r="F24" s="7" t="s">
        <v>60</v>
      </c>
      <c r="H24" s="7" t="s">
        <v>58</v>
      </c>
      <c r="L24" s="7" t="s">
        <v>62</v>
      </c>
      <c r="N24" s="7" t="s">
        <v>68</v>
      </c>
    </row>
    <row r="25" spans="1:15" x14ac:dyDescent="0.2">
      <c r="A25" t="s">
        <v>55</v>
      </c>
      <c r="G25">
        <v>4240</v>
      </c>
      <c r="I25">
        <v>3800</v>
      </c>
      <c r="M25">
        <v>3370</v>
      </c>
      <c r="O25">
        <v>3380</v>
      </c>
    </row>
    <row r="26" spans="1:15" x14ac:dyDescent="0.2">
      <c r="A26" t="s">
        <v>54</v>
      </c>
      <c r="G26">
        <v>0.152</v>
      </c>
      <c r="I26">
        <v>0.19</v>
      </c>
      <c r="M26">
        <v>0.251</v>
      </c>
      <c r="O26">
        <v>0.23</v>
      </c>
    </row>
    <row r="27" spans="1:15" x14ac:dyDescent="0.2">
      <c r="A27" t="s">
        <v>61</v>
      </c>
      <c r="G27">
        <v>369.8</v>
      </c>
      <c r="I27">
        <v>425.2</v>
      </c>
      <c r="M27">
        <v>469.6</v>
      </c>
      <c r="O27">
        <v>460.4</v>
      </c>
    </row>
    <row r="28" spans="1:15" x14ac:dyDescent="0.2">
      <c r="A28" t="s">
        <v>57</v>
      </c>
      <c r="G28">
        <v>552</v>
      </c>
      <c r="I28">
        <v>552</v>
      </c>
      <c r="M28">
        <v>552</v>
      </c>
      <c r="O28">
        <v>552</v>
      </c>
    </row>
    <row r="29" spans="1:15" x14ac:dyDescent="0.2">
      <c r="F29" s="1" t="s">
        <v>16</v>
      </c>
      <c r="G29" t="s">
        <v>59</v>
      </c>
      <c r="H29" s="1" t="s">
        <v>16</v>
      </c>
      <c r="I29" t="s">
        <v>59</v>
      </c>
      <c r="L29" s="1" t="s">
        <v>16</v>
      </c>
      <c r="M29" t="s">
        <v>59</v>
      </c>
      <c r="N29" s="1" t="s">
        <v>16</v>
      </c>
      <c r="O29" t="s">
        <v>59</v>
      </c>
    </row>
    <row r="30" spans="1:15" x14ac:dyDescent="0.2">
      <c r="F30" s="3">
        <v>18.3</v>
      </c>
      <c r="G30" s="5">
        <f>($G$25/$G$28)*EXP(5.37*(1+$G$26)*(1-$G$27/(F30+273)))</f>
        <v>1.4501868904569704</v>
      </c>
      <c r="H30">
        <v>50</v>
      </c>
      <c r="I30" s="5">
        <f>($I$25/$I$28)*EXP(5.37*(1+$I$26)*(1-$I$27/(H30+273)))</f>
        <v>0.91143224936610889</v>
      </c>
      <c r="J30" s="5"/>
      <c r="K30" s="5"/>
      <c r="L30" s="3">
        <v>18.3</v>
      </c>
      <c r="M30" s="5">
        <f>($M$25/$M$28)*EXP(5.37*(1+$M$26)*(1-$M$27/(L30+273)))</f>
        <v>9.9980594368359765E-2</v>
      </c>
      <c r="N30">
        <v>50</v>
      </c>
      <c r="O30" s="5">
        <f>($O$25/$O$28)*EXP(5.37*(1+$O$26)*(1-$O$27/(N30+273)))</f>
        <v>0.36874839973072793</v>
      </c>
    </row>
    <row r="31" spans="1:15" x14ac:dyDescent="0.2">
      <c r="F31" s="3">
        <v>32.200000000000003</v>
      </c>
      <c r="G31" s="5">
        <f>($G$25/$G$28)*EXP(5.37*(1+$G$26)*(1-$G$27/(F31+273)))</f>
        <v>2.0737596479400309</v>
      </c>
      <c r="H31">
        <v>100</v>
      </c>
      <c r="I31" s="5">
        <f>($I$25/$I$28)*EXP(5.37*(1+$I$26)*(1-$I$27/(H31+273)))</f>
        <v>2.81484991179707</v>
      </c>
      <c r="J31" s="5"/>
      <c r="K31" s="5"/>
      <c r="L31" s="3">
        <v>32.200000000000003</v>
      </c>
      <c r="M31" s="5">
        <f>($M$25/$M$28)*EXP(5.37*(1+$M$26)*(1-$M$27/(L31+273)))</f>
        <v>0.16372793131632846</v>
      </c>
      <c r="N31">
        <v>100</v>
      </c>
      <c r="O31" s="5">
        <f>($O$25/$O$28)*EXP(5.37*(1+$O$26)*(1-$O$27/(N31+273)))</f>
        <v>1.3026491428251832</v>
      </c>
    </row>
    <row r="32" spans="1:15" x14ac:dyDescent="0.2">
      <c r="F32" s="3">
        <v>46.1</v>
      </c>
      <c r="G32" s="5">
        <f>($G$25/$G$28)*EXP(5.37*(1+$G$26)*(1-$G$27/(F32+273)))</f>
        <v>2.8744855086054026</v>
      </c>
      <c r="H32">
        <v>150</v>
      </c>
      <c r="I32" s="5">
        <f>($I$25/$I$28)*EXP(5.37*(1+$I$26)*(1-$I$27/(H32+273)))</f>
        <v>6.6590224639880571</v>
      </c>
      <c r="J32" s="5"/>
      <c r="K32" s="5"/>
      <c r="L32" s="3">
        <v>46.1</v>
      </c>
      <c r="M32" s="5">
        <f>($M$25/$M$28)*EXP(5.37*(1+$M$26)*(1-$M$27/(L32+273)))</f>
        <v>0.25684322268239257</v>
      </c>
      <c r="N32">
        <v>150</v>
      </c>
      <c r="O32" s="5">
        <f>($O$25/$O$28)*EXP(5.37*(1+$O$26)*(1-$O$27/(N32+273)))</f>
        <v>3.4146872955983345</v>
      </c>
    </row>
    <row r="33" spans="6:15" x14ac:dyDescent="0.2">
      <c r="F33" s="3">
        <v>60</v>
      </c>
      <c r="G33" s="5">
        <f>($G$25/$G$28)*EXP(5.37*(1+$G$26)*(1-$G$27/(F33+273)))</f>
        <v>3.8772493096593501</v>
      </c>
      <c r="H33">
        <v>170</v>
      </c>
      <c r="I33" s="5">
        <f>($I$25/$I$28)*EXP(5.37*(1+$I$26)*(1-$I$27/(H33+273)))</f>
        <v>8.899314968568973</v>
      </c>
      <c r="J33" s="5"/>
      <c r="K33" s="5"/>
      <c r="L33" s="3">
        <v>60</v>
      </c>
      <c r="M33" s="5">
        <f>($M$25/$M$28)*EXP(5.37*(1+$M$26)*(1-$M$27/(L33+273)))</f>
        <v>0.38805085133856532</v>
      </c>
      <c r="N33">
        <v>170</v>
      </c>
      <c r="O33" s="5">
        <f>($O$25/$O$28)*EXP(5.37*(1+$O$26)*(1-$O$27/(N33+273)))</f>
        <v>4.7239727057253109</v>
      </c>
    </row>
    <row r="34" spans="6:15" x14ac:dyDescent="0.2">
      <c r="F34" s="3">
        <v>73.900000000000006</v>
      </c>
      <c r="G34" s="5">
        <f>($G$25/$G$28)*EXP(5.37*(1+$G$26)*(1-$G$27/(F34+273)))</f>
        <v>5.1058994725141149</v>
      </c>
      <c r="H34" s="3">
        <v>73.900000000000006</v>
      </c>
      <c r="I34" s="5">
        <f>($I$25/$I$28)*EXP(5.37*(1+$I$26)*(1-$I$27/(H34+273)))</f>
        <v>1.6271525129981905</v>
      </c>
      <c r="J34" s="5"/>
      <c r="K34" s="5"/>
      <c r="L34" s="3">
        <v>73.900000000000006</v>
      </c>
      <c r="M34" s="5">
        <f>($M$25/$M$28)*EXP(5.37*(1+$M$26)*(1-$M$27/(L34+273)))</f>
        <v>0.56721372336669951</v>
      </c>
      <c r="N34" s="5"/>
      <c r="O34" s="5"/>
    </row>
    <row r="35" spans="6:15" x14ac:dyDescent="0.2">
      <c r="F35" s="3"/>
      <c r="H35" s="3"/>
      <c r="I35" s="5"/>
      <c r="J35" s="5"/>
      <c r="K35" s="5"/>
    </row>
    <row r="36" spans="6:15" x14ac:dyDescent="0.2">
      <c r="F36" s="3"/>
      <c r="H36" s="3"/>
      <c r="I36" s="5"/>
      <c r="J36" s="5"/>
      <c r="K36" s="5"/>
      <c r="N36" t="s">
        <v>66</v>
      </c>
      <c r="O36" t="s">
        <v>69</v>
      </c>
    </row>
    <row r="37" spans="6:15" x14ac:dyDescent="0.2">
      <c r="F37" s="3"/>
      <c r="H37" s="3"/>
      <c r="I37" s="5"/>
      <c r="J37" s="5"/>
      <c r="K37" s="5"/>
      <c r="M37" s="1" t="s">
        <v>16</v>
      </c>
    </row>
    <row r="38" spans="6:15" x14ac:dyDescent="0.2">
      <c r="M38">
        <v>50</v>
      </c>
      <c r="N38">
        <f>I9/O9</f>
        <v>2.4043549451435688</v>
      </c>
      <c r="O38">
        <f>I30/O30</f>
        <v>2.4716914026790797</v>
      </c>
    </row>
    <row r="39" spans="6:15" x14ac:dyDescent="0.2">
      <c r="M39">
        <v>110</v>
      </c>
      <c r="N39">
        <f>I10/O10</f>
        <v>2.035129695267003</v>
      </c>
      <c r="O39">
        <f>I31/O31</f>
        <v>2.1608657460075769</v>
      </c>
    </row>
    <row r="40" spans="6:15" x14ac:dyDescent="0.2">
      <c r="M40">
        <v>150</v>
      </c>
      <c r="N40">
        <f>I11/O11</f>
        <v>1.8807311817642929</v>
      </c>
      <c r="O40">
        <f>I32/O32</f>
        <v>1.9501119392606747</v>
      </c>
    </row>
    <row r="41" spans="6:15" x14ac:dyDescent="0.2">
      <c r="M41">
        <v>170</v>
      </c>
      <c r="N41">
        <f>I12/O12</f>
        <v>1.8198150996953573</v>
      </c>
      <c r="O41">
        <f>I33/O33</f>
        <v>1.8838624867123543</v>
      </c>
    </row>
    <row r="44" spans="6:15" x14ac:dyDescent="0.2">
      <c r="M44">
        <f>LOG((0.9445/0.0278)*(0.0563/0.0147))/LOG((2.04))</f>
        <v>6.8286247558515294</v>
      </c>
    </row>
  </sheetData>
  <phoneticPr fontId="2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8"/>
  <sheetViews>
    <sheetView workbookViewId="0">
      <selection activeCell="B22" sqref="B22"/>
    </sheetView>
  </sheetViews>
  <sheetFormatPr defaultRowHeight="13.2" x14ac:dyDescent="0.2"/>
  <cols>
    <col min="1" max="1" width="17.44140625" customWidth="1"/>
    <col min="2" max="2" width="19.33203125" customWidth="1"/>
  </cols>
  <sheetData>
    <row r="1" spans="1:2" x14ac:dyDescent="0.2">
      <c r="A1" t="s">
        <v>99</v>
      </c>
      <c r="B1" t="s">
        <v>100</v>
      </c>
    </row>
    <row r="2" spans="1:2" x14ac:dyDescent="0.2">
      <c r="A2">
        <v>0.01</v>
      </c>
      <c r="B2">
        <f>1-EXP((1+54.4*A2)/(11+117.2*A2)*((A2-1)/A2^0.5))</f>
        <v>0.71515217741872106</v>
      </c>
    </row>
    <row r="3" spans="1:2" x14ac:dyDescent="0.2">
      <c r="A3">
        <v>1.4999999999999999E-2</v>
      </c>
      <c r="B3">
        <f>1-EXP((1+54.4*A3)/(11+117.2*A3)*((A3-1)/A3^0.5))</f>
        <v>0.68170758713060953</v>
      </c>
    </row>
    <row r="4" spans="1:2" x14ac:dyDescent="0.2">
      <c r="A4">
        <v>0.02</v>
      </c>
      <c r="B4">
        <f>1-EXP((1+54.4*A4)/(11+117.2*A4)*((A4-1)/A4^0.5))</f>
        <v>0.6618667339003621</v>
      </c>
    </row>
    <row r="5" spans="1:2" x14ac:dyDescent="0.2">
      <c r="A5">
        <v>0.03</v>
      </c>
      <c r="B5">
        <f>1-EXP((1+54.4*A5)/(11+117.2*A5)*((A5-1)/A5^0.5))</f>
        <v>0.63775340546152526</v>
      </c>
    </row>
    <row r="6" spans="1:2" x14ac:dyDescent="0.2">
      <c r="A6">
        <v>0.05</v>
      </c>
      <c r="B6">
        <f>1-EXP((1+54.4*A6)/(11+117.2*A6)*((A6-1)/A6^0.5))</f>
        <v>0.60835438535021091</v>
      </c>
    </row>
    <row r="7" spans="1:2" x14ac:dyDescent="0.2">
      <c r="A7">
        <v>7.0000000000000007E-2</v>
      </c>
      <c r="B7">
        <f t="shared" ref="B7:B18" si="0">1-EXP((1+54.4*A7)/(11+117.2*A7)*((A7-1)/A7^0.5))</f>
        <v>0.58523727473360232</v>
      </c>
    </row>
    <row r="8" spans="1:2" x14ac:dyDescent="0.2">
      <c r="A8">
        <v>0.1</v>
      </c>
      <c r="B8">
        <f t="shared" si="0"/>
        <v>0.55367810372193582</v>
      </c>
    </row>
    <row r="9" spans="1:2" x14ac:dyDescent="0.2">
      <c r="A9">
        <v>0.2</v>
      </c>
      <c r="B9">
        <f t="shared" si="0"/>
        <v>0.46047236252767831</v>
      </c>
    </row>
    <row r="10" spans="1:2" x14ac:dyDescent="0.2">
      <c r="A10">
        <v>0.3</v>
      </c>
      <c r="B10">
        <f t="shared" si="0"/>
        <v>0.38092825299064204</v>
      </c>
    </row>
    <row r="11" spans="1:2" x14ac:dyDescent="0.2">
      <c r="A11">
        <v>0.4</v>
      </c>
      <c r="B11">
        <f t="shared" si="0"/>
        <v>0.31136798438215441</v>
      </c>
    </row>
    <row r="12" spans="1:2" x14ac:dyDescent="0.2">
      <c r="A12">
        <v>0.5</v>
      </c>
      <c r="B12">
        <f t="shared" si="0"/>
        <v>0.24911304261914269</v>
      </c>
    </row>
    <row r="13" spans="1:2" x14ac:dyDescent="0.2">
      <c r="A13">
        <v>0.6</v>
      </c>
      <c r="B13">
        <f t="shared" si="0"/>
        <v>0.19234519038958531</v>
      </c>
    </row>
    <row r="14" spans="1:2" x14ac:dyDescent="0.2">
      <c r="A14">
        <v>0.7</v>
      </c>
      <c r="B14">
        <f t="shared" si="0"/>
        <v>0.13981787363744103</v>
      </c>
    </row>
    <row r="15" spans="1:2" x14ac:dyDescent="0.2">
      <c r="A15">
        <v>0.8</v>
      </c>
      <c r="B15">
        <f t="shared" si="0"/>
        <v>9.0651150538567427E-2</v>
      </c>
    </row>
    <row r="16" spans="1:2" x14ac:dyDescent="0.2">
      <c r="A16">
        <v>0.9</v>
      </c>
      <c r="B16">
        <f t="shared" si="0"/>
        <v>4.4204779504633862E-2</v>
      </c>
    </row>
    <row r="17" spans="1:2" x14ac:dyDescent="0.2">
      <c r="A17">
        <v>0.95</v>
      </c>
      <c r="B17">
        <f t="shared" si="0"/>
        <v>2.1847293938471624E-2</v>
      </c>
    </row>
    <row r="18" spans="1:2" x14ac:dyDescent="0.2">
      <c r="A18">
        <v>0.97499999999999998</v>
      </c>
      <c r="B18">
        <f t="shared" si="0"/>
        <v>1.0862665831775531E-2</v>
      </c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Cox線図</vt:lpstr>
      <vt:lpstr>例題13 多成分系蒸留(C4-C9炭化水素)</vt:lpstr>
      <vt:lpstr>問題と解答</vt:lpstr>
      <vt:lpstr>炭化水素蒸気</vt:lpstr>
      <vt:lpstr>Gillilandの相関式R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aito</dc:creator>
  <cp:lastModifiedBy>itolab04</cp:lastModifiedBy>
  <dcterms:created xsi:type="dcterms:W3CDTF">2003-12-30T03:40:39Z</dcterms:created>
  <dcterms:modified xsi:type="dcterms:W3CDTF">2017-10-07T04:04:46Z</dcterms:modified>
</cp:coreProperties>
</file>