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working\"/>
    </mc:Choice>
  </mc:AlternateContent>
  <bookViews>
    <workbookView xWindow="1035" yWindow="750" windowWidth="4800" windowHeight="6870"/>
  </bookViews>
  <sheets>
    <sheet name="リサイクルパージの物質収支" sheetId="4" r:id="rId1"/>
    <sheet name="リサイクルパージの物質収支 (イナート指定)" sheetId="5" r:id="rId2"/>
  </sheets>
  <definedNames>
    <definedName name="solver_adj" localSheetId="0" hidden="1">リサイクルパージの物質収支!$B$4:$B$7</definedName>
    <definedName name="solver_adj" localSheetId="1" hidden="1">'リサイクルパージの物質収支 (イナート指定)'!$B$4:$B$7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リサイクルパージの物質収支!$D$8</definedName>
    <definedName name="solver_opt" localSheetId="1" hidden="1">'リサイクルパージの物質収支 (イナート指定)'!$D$8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1</definedName>
    <definedName name="solver_rlx" localSheetId="1" hidden="1">1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E40" i="4" l="1"/>
  <c r="E39" i="4"/>
  <c r="Q15" i="4"/>
  <c r="V8" i="4"/>
  <c r="X8" i="4" l="1"/>
  <c r="W8" i="4"/>
  <c r="R8" i="4"/>
  <c r="S8" i="4"/>
  <c r="U8" i="4" l="1"/>
  <c r="T8" i="4"/>
  <c r="D7" i="5"/>
  <c r="C13" i="5"/>
  <c r="B13" i="5"/>
  <c r="D6" i="5"/>
  <c r="D5" i="5"/>
  <c r="D4" i="5"/>
  <c r="C18" i="4"/>
  <c r="B18" i="4"/>
  <c r="D4" i="4"/>
  <c r="D5" i="4"/>
  <c r="D6" i="4"/>
  <c r="D7" i="4"/>
  <c r="D8" i="5"/>
  <c r="D8" i="4"/>
</calcChain>
</file>

<file path=xl/comments1.xml><?xml version="1.0" encoding="utf-8"?>
<comments xmlns="http://schemas.openxmlformats.org/spreadsheetml/2006/main">
  <authors>
    <author>itolab13</author>
  </authors>
  <commentList>
    <comment ref="D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=B6+2*B7-100
</t>
        </r>
      </text>
    </comment>
    <comment ref="D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=B6+B4-(100+B4)*(1-B2)
</t>
        </r>
      </text>
    </comment>
    <comment ref="D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=B6/1-B4/B5
</t>
        </r>
      </text>
    </comment>
    <comment ref="D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=B6-100*(1-B3)
</t>
        </r>
      </text>
    </comment>
    <comment ref="D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=SUMSQ(D4:D7)
</t>
        </r>
      </text>
    </comment>
  </commentList>
</comments>
</file>

<file path=xl/comments2.xml><?xml version="1.0" encoding="utf-8"?>
<comments xmlns="http://schemas.openxmlformats.org/spreadsheetml/2006/main">
  <authors>
    <author>itolab13</author>
  </authors>
  <commentList>
    <comment ref="D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=B6+2*B7-100
</t>
        </r>
      </text>
    </comment>
    <comment ref="D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=B6+B4-(100+B4)*(1-B2)
</t>
        </r>
      </text>
    </comment>
    <comment ref="D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=B6/1-B4/B5
</t>
        </r>
      </text>
    </comment>
    <comment ref="D7" authorId="0" shapeId="0">
      <text>
        <r>
          <rPr>
            <sz val="11"/>
            <color indexed="81"/>
            <rFont val="ＭＳ Ｐゴシック"/>
            <family val="3"/>
            <charset val="128"/>
          </rPr>
          <t>=B3*(101+B4+B5)-(1+B5)</t>
        </r>
      </text>
    </comment>
    <comment ref="D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=SUMSQ(D4:D7)
</t>
        </r>
      </text>
    </comment>
  </commentList>
</comments>
</file>

<file path=xl/sharedStrings.xml><?xml version="1.0" encoding="utf-8"?>
<sst xmlns="http://schemas.openxmlformats.org/spreadsheetml/2006/main" count="42" uniqueCount="26">
  <si>
    <t>１回通過転化率</t>
    <rPh sb="1" eb="2">
      <t>カイ</t>
    </rPh>
    <rPh sb="2" eb="4">
      <t>ツウカ</t>
    </rPh>
    <rPh sb="4" eb="6">
      <t>テンカ</t>
    </rPh>
    <rPh sb="6" eb="7">
      <t>リツ</t>
    </rPh>
    <phoneticPr fontId="1"/>
  </si>
  <si>
    <t>総括収率K</t>
    <rPh sb="0" eb="2">
      <t>ソウカツ</t>
    </rPh>
    <rPh sb="2" eb="4">
      <t>シュウリツ</t>
    </rPh>
    <phoneticPr fontId="1"/>
  </si>
  <si>
    <t>x1=</t>
    <phoneticPr fontId="1"/>
  </si>
  <si>
    <t>式（１）</t>
    <rPh sb="0" eb="1">
      <t>シキ</t>
    </rPh>
    <phoneticPr fontId="1"/>
  </si>
  <si>
    <t>x2=</t>
    <phoneticPr fontId="1"/>
  </si>
  <si>
    <t>式（２）</t>
    <rPh sb="0" eb="1">
      <t>シキ</t>
    </rPh>
    <phoneticPr fontId="1"/>
  </si>
  <si>
    <t>x3=</t>
    <phoneticPr fontId="1"/>
  </si>
  <si>
    <t>式（３）</t>
    <rPh sb="0" eb="1">
      <t>シキ</t>
    </rPh>
    <phoneticPr fontId="1"/>
  </si>
  <si>
    <t>x4=</t>
    <phoneticPr fontId="1"/>
  </si>
  <si>
    <t>式（４）</t>
    <rPh sb="0" eb="1">
      <t>シキ</t>
    </rPh>
    <phoneticPr fontId="1"/>
  </si>
  <si>
    <t>リサイクルパージプロセス</t>
    <phoneticPr fontId="1"/>
  </si>
  <si>
    <t>総括収率</t>
    <rPh sb="0" eb="2">
      <t>ソウカツ</t>
    </rPh>
    <rPh sb="2" eb="4">
      <t>シュウリツ</t>
    </rPh>
    <phoneticPr fontId="1"/>
  </si>
  <si>
    <t>リサイクル量</t>
    <rPh sb="5" eb="6">
      <t>リョウ</t>
    </rPh>
    <phoneticPr fontId="1"/>
  </si>
  <si>
    <t>K</t>
    <phoneticPr fontId="1"/>
  </si>
  <si>
    <t>x1+x2</t>
    <phoneticPr fontId="1"/>
  </si>
  <si>
    <t>反応器入口イナートガス濃度</t>
    <rPh sb="0" eb="3">
      <t>ハンノウキ</t>
    </rPh>
    <rPh sb="3" eb="4">
      <t>イ</t>
    </rPh>
    <rPh sb="4" eb="5">
      <t>グチ</t>
    </rPh>
    <rPh sb="11" eb="13">
      <t>ノウド</t>
    </rPh>
    <phoneticPr fontId="1"/>
  </si>
  <si>
    <t>(x2+1)/(101+x1+x2)</t>
    <phoneticPr fontId="1"/>
  </si>
  <si>
    <t>イナート組成</t>
    <rPh sb="4" eb="6">
      <t>ソセイ</t>
    </rPh>
    <phoneticPr fontId="1"/>
  </si>
  <si>
    <t>COCO&lt;RePu_HH3&gt;</t>
    <phoneticPr fontId="1"/>
  </si>
  <si>
    <t>パージ率</t>
    <rPh sb="3" eb="4">
      <t>リツ</t>
    </rPh>
    <phoneticPr fontId="1"/>
  </si>
  <si>
    <t>反応器イナート</t>
    <rPh sb="0" eb="2">
      <t>ハンオウ</t>
    </rPh>
    <rPh sb="2" eb="3">
      <t>キ</t>
    </rPh>
    <phoneticPr fontId="1"/>
  </si>
  <si>
    <t>原料H2</t>
    <rPh sb="0" eb="2">
      <t>ゲンリョウ</t>
    </rPh>
    <phoneticPr fontId="1"/>
  </si>
  <si>
    <t>パージH2</t>
    <phoneticPr fontId="1"/>
  </si>
  <si>
    <t>K</t>
    <phoneticPr fontId="1"/>
  </si>
  <si>
    <t>リサイクル</t>
    <phoneticPr fontId="1"/>
  </si>
  <si>
    <t>パージN2+H2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</si>
</sst>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1" fontId="2" fillId="0" borderId="0" xfId="0" applyNumberFormat="1" applyFont="1">
      <alignment vertical="center"/>
    </xf>
    <xf numFmtId="0" fontId="2" fillId="0" borderId="0" xfId="0" applyFont="1" applyAlignment="1">
      <alignment horizontal="right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11593638289242"/>
          <c:y val="4.6153424037369981E-2"/>
          <c:w val="0.66741355713919748"/>
          <c:h val="0.7062400276814604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リサイクルパージの物質収支!$A$20:$A$27</c:f>
              <c:numCache>
                <c:formatCode>General</c:formatCode>
                <c:ptCount val="8"/>
                <c:pt idx="0">
                  <c:v>0.99</c:v>
                </c:pt>
                <c:pt idx="1">
                  <c:v>0.98</c:v>
                </c:pt>
                <c:pt idx="2">
                  <c:v>0.96499999999999997</c:v>
                </c:pt>
                <c:pt idx="3">
                  <c:v>0.95</c:v>
                </c:pt>
                <c:pt idx="4">
                  <c:v>0.92500000000000004</c:v>
                </c:pt>
                <c:pt idx="5">
                  <c:v>0.9</c:v>
                </c:pt>
                <c:pt idx="6">
                  <c:v>0.85</c:v>
                </c:pt>
                <c:pt idx="7">
                  <c:v>0.8</c:v>
                </c:pt>
              </c:numCache>
            </c:numRef>
          </c:xVal>
          <c:yVal>
            <c:numRef>
              <c:f>リサイクルパージの物質収支!$B$20:$B$27</c:f>
              <c:numCache>
                <c:formatCode>0.00_ </c:formatCode>
                <c:ptCount val="8"/>
                <c:pt idx="0" formatCode="General">
                  <c:v>459.98</c:v>
                </c:pt>
                <c:pt idx="1">
                  <c:v>340</c:v>
                </c:pt>
                <c:pt idx="2" formatCode="General">
                  <c:v>285</c:v>
                </c:pt>
                <c:pt idx="3" formatCode="General">
                  <c:v>260</c:v>
                </c:pt>
                <c:pt idx="4" formatCode="General">
                  <c:v>236.1</c:v>
                </c:pt>
                <c:pt idx="5" formatCode="General">
                  <c:v>220</c:v>
                </c:pt>
                <c:pt idx="6" formatCode="General">
                  <c:v>195.56</c:v>
                </c:pt>
                <c:pt idx="7" formatCode="General">
                  <c:v>175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D9-4DCF-8D8D-E7285CAB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789264"/>
        <c:axId val="1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リサイクルパージの物質収支!$A$20:$A$27</c:f>
              <c:numCache>
                <c:formatCode>General</c:formatCode>
                <c:ptCount val="8"/>
                <c:pt idx="0">
                  <c:v>0.99</c:v>
                </c:pt>
                <c:pt idx="1">
                  <c:v>0.98</c:v>
                </c:pt>
                <c:pt idx="2">
                  <c:v>0.96499999999999997</c:v>
                </c:pt>
                <c:pt idx="3">
                  <c:v>0.95</c:v>
                </c:pt>
                <c:pt idx="4">
                  <c:v>0.92500000000000004</c:v>
                </c:pt>
                <c:pt idx="5">
                  <c:v>0.9</c:v>
                </c:pt>
                <c:pt idx="6">
                  <c:v>0.85</c:v>
                </c:pt>
                <c:pt idx="7">
                  <c:v>0.8</c:v>
                </c:pt>
              </c:numCache>
            </c:numRef>
          </c:xVal>
          <c:yVal>
            <c:numRef>
              <c:f>リサイクルパージの物質収支!$C$20:$C$27</c:f>
              <c:numCache>
                <c:formatCode>General</c:formatCode>
                <c:ptCount val="8"/>
                <c:pt idx="0">
                  <c:v>0.41099999999999998</c:v>
                </c:pt>
                <c:pt idx="1">
                  <c:v>0.25900000000000001</c:v>
                </c:pt>
                <c:pt idx="2">
                  <c:v>0.1666</c:v>
                </c:pt>
                <c:pt idx="3">
                  <c:v>0.122</c:v>
                </c:pt>
                <c:pt idx="4">
                  <c:v>8.5300000000000001E-2</c:v>
                </c:pt>
                <c:pt idx="5">
                  <c:v>6.5000000000000002E-2</c:v>
                </c:pt>
                <c:pt idx="6">
                  <c:v>4.4499999999999998E-2</c:v>
                </c:pt>
                <c:pt idx="7">
                  <c:v>3.3000000000000002E-2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D9-4DCF-8D8D-E7285CAB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679789264"/>
        <c:scaling>
          <c:orientation val="minMax"/>
          <c:max val="1"/>
          <c:min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100"/>
                  <a:t>総括収率 </a:t>
                </a:r>
                <a:r>
                  <a:rPr lang="en-US" altLang="ja-JP" sz="1100" i="1"/>
                  <a:t>K</a:t>
                </a:r>
                <a:endParaRPr lang="ja-JP" altLang="en-US" sz="1100" i="1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100"/>
                  <a:t>リサイクル量　</a:t>
                </a:r>
                <a:r>
                  <a:rPr lang="en-US" altLang="ja-JP" sz="1100"/>
                  <a:t>x1+x2 </a:t>
                </a:r>
                <a:endParaRPr lang="ja-JP" altLang="en-US" sz="11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79789264"/>
        <c:crosses val="autoZero"/>
        <c:crossBetween val="midCat"/>
        <c:majorUnit val="100"/>
        <c:minorUnit val="50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/>
                  <a:t>反応器入口イナートガス組成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"/>
        <c:crosses val="max"/>
        <c:crossBetween val="midCat"/>
        <c:majorUnit val="0.1"/>
        <c:minorUnit val="5.000000000000001E-2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11593638289242"/>
          <c:y val="4.6153424037369981E-2"/>
          <c:w val="0.70566870735680132"/>
          <c:h val="0.74828198630488429"/>
        </c:manualLayout>
      </c:layout>
      <c:scatterChart>
        <c:scatterStyle val="smoothMarker"/>
        <c:varyColors val="0"/>
        <c:ser>
          <c:idx val="2"/>
          <c:order val="1"/>
          <c:spPr>
            <a:ln>
              <a:noFill/>
            </a:ln>
          </c:spPr>
          <c:marker>
            <c:symbol val="plus"/>
            <c:size val="9"/>
            <c:spPr>
              <a:ln w="15875">
                <a:solidFill>
                  <a:schemeClr val="tx1"/>
                </a:solidFill>
              </a:ln>
            </c:spPr>
          </c:marker>
          <c:xVal>
            <c:numRef>
              <c:f>リサイクルパージの物質収支!$R$8:$X$8</c:f>
              <c:numCache>
                <c:formatCode>General</c:formatCode>
                <c:ptCount val="7"/>
                <c:pt idx="0">
                  <c:v>0.98399999999999999</c:v>
                </c:pt>
                <c:pt idx="1">
                  <c:v>0.97719999999999996</c:v>
                </c:pt>
                <c:pt idx="2">
                  <c:v>0.96626666666666672</c:v>
                </c:pt>
                <c:pt idx="3">
                  <c:v>0.95133333333333336</c:v>
                </c:pt>
                <c:pt idx="4">
                  <c:v>0.9496</c:v>
                </c:pt>
                <c:pt idx="5">
                  <c:v>0.8958666666666667</c:v>
                </c:pt>
                <c:pt idx="6">
                  <c:v>0.81120000000000003</c:v>
                </c:pt>
              </c:numCache>
            </c:numRef>
          </c:xVal>
          <c:yVal>
            <c:numRef>
              <c:f>リサイクルパージの物質収支!$R$4:$X$4</c:f>
              <c:numCache>
                <c:formatCode>General</c:formatCode>
                <c:ptCount val="7"/>
                <c:pt idx="0">
                  <c:v>354</c:v>
                </c:pt>
                <c:pt idx="1">
                  <c:v>316.44</c:v>
                </c:pt>
                <c:pt idx="2">
                  <c:v>284</c:v>
                </c:pt>
                <c:pt idx="3">
                  <c:v>260.10000000000002</c:v>
                </c:pt>
                <c:pt idx="4">
                  <c:v>258.8</c:v>
                </c:pt>
                <c:pt idx="5">
                  <c:v>217.6</c:v>
                </c:pt>
                <c:pt idx="6">
                  <c:v>179.55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9A-4D6A-AC7D-0089B71E51F1}"/>
            </c:ext>
          </c:extLst>
        </c:ser>
        <c:ser>
          <c:idx val="0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リサイクルパージの物質収支!$A$20:$A$27</c:f>
              <c:numCache>
                <c:formatCode>General</c:formatCode>
                <c:ptCount val="8"/>
                <c:pt idx="0">
                  <c:v>0.99</c:v>
                </c:pt>
                <c:pt idx="1">
                  <c:v>0.98</c:v>
                </c:pt>
                <c:pt idx="2">
                  <c:v>0.96499999999999997</c:v>
                </c:pt>
                <c:pt idx="3">
                  <c:v>0.95</c:v>
                </c:pt>
                <c:pt idx="4">
                  <c:v>0.92500000000000004</c:v>
                </c:pt>
                <c:pt idx="5">
                  <c:v>0.9</c:v>
                </c:pt>
                <c:pt idx="6">
                  <c:v>0.85</c:v>
                </c:pt>
                <c:pt idx="7">
                  <c:v>0.8</c:v>
                </c:pt>
              </c:numCache>
            </c:numRef>
          </c:xVal>
          <c:yVal>
            <c:numRef>
              <c:f>リサイクルパージの物質収支!$B$20:$B$27</c:f>
              <c:numCache>
                <c:formatCode>0.00_ </c:formatCode>
                <c:ptCount val="8"/>
                <c:pt idx="0" formatCode="General">
                  <c:v>459.98</c:v>
                </c:pt>
                <c:pt idx="1">
                  <c:v>340</c:v>
                </c:pt>
                <c:pt idx="2" formatCode="General">
                  <c:v>285</c:v>
                </c:pt>
                <c:pt idx="3" formatCode="General">
                  <c:v>260</c:v>
                </c:pt>
                <c:pt idx="4" formatCode="General">
                  <c:v>236.1</c:v>
                </c:pt>
                <c:pt idx="5" formatCode="General">
                  <c:v>220</c:v>
                </c:pt>
                <c:pt idx="6" formatCode="General">
                  <c:v>195.56</c:v>
                </c:pt>
                <c:pt idx="7" formatCode="General">
                  <c:v>175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9A-4D6A-AC7D-0089B71E5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789264"/>
        <c:axId val="1"/>
      </c:scatterChart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リサイクルパージの物質収支!$A$20:$A$27</c:f>
              <c:numCache>
                <c:formatCode>General</c:formatCode>
                <c:ptCount val="8"/>
                <c:pt idx="0">
                  <c:v>0.99</c:v>
                </c:pt>
                <c:pt idx="1">
                  <c:v>0.98</c:v>
                </c:pt>
                <c:pt idx="2">
                  <c:v>0.96499999999999997</c:v>
                </c:pt>
                <c:pt idx="3">
                  <c:v>0.95</c:v>
                </c:pt>
                <c:pt idx="4">
                  <c:v>0.92500000000000004</c:v>
                </c:pt>
                <c:pt idx="5">
                  <c:v>0.9</c:v>
                </c:pt>
                <c:pt idx="6">
                  <c:v>0.85</c:v>
                </c:pt>
                <c:pt idx="7">
                  <c:v>0.8</c:v>
                </c:pt>
              </c:numCache>
            </c:numRef>
          </c:xVal>
          <c:yVal>
            <c:numRef>
              <c:f>リサイクルパージの物質収支!$C$20:$C$27</c:f>
              <c:numCache>
                <c:formatCode>General</c:formatCode>
                <c:ptCount val="8"/>
                <c:pt idx="0">
                  <c:v>0.41099999999999998</c:v>
                </c:pt>
                <c:pt idx="1">
                  <c:v>0.25900000000000001</c:v>
                </c:pt>
                <c:pt idx="2">
                  <c:v>0.1666</c:v>
                </c:pt>
                <c:pt idx="3">
                  <c:v>0.122</c:v>
                </c:pt>
                <c:pt idx="4">
                  <c:v>8.5300000000000001E-2</c:v>
                </c:pt>
                <c:pt idx="5">
                  <c:v>6.5000000000000002E-2</c:v>
                </c:pt>
                <c:pt idx="6">
                  <c:v>4.4499999999999998E-2</c:v>
                </c:pt>
                <c:pt idx="7">
                  <c:v>3.3000000000000002E-2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A-4D6A-AC7D-0089B71E51F1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plus"/>
            <c:size val="10"/>
            <c:spPr>
              <a:noFill/>
              <a:ln w="19050">
                <a:solidFill>
                  <a:schemeClr val="tx1"/>
                </a:solidFill>
                <a:prstDash val="solid"/>
              </a:ln>
            </c:spPr>
          </c:marker>
          <c:xVal>
            <c:numRef>
              <c:f>リサイクルパージの物質収支!$R$8:$X$8</c:f>
              <c:numCache>
                <c:formatCode>General</c:formatCode>
                <c:ptCount val="7"/>
                <c:pt idx="0">
                  <c:v>0.98399999999999999</c:v>
                </c:pt>
                <c:pt idx="1">
                  <c:v>0.97719999999999996</c:v>
                </c:pt>
                <c:pt idx="2">
                  <c:v>0.96626666666666672</c:v>
                </c:pt>
                <c:pt idx="3">
                  <c:v>0.95133333333333336</c:v>
                </c:pt>
                <c:pt idx="4">
                  <c:v>0.9496</c:v>
                </c:pt>
                <c:pt idx="5">
                  <c:v>0.8958666666666667</c:v>
                </c:pt>
                <c:pt idx="6">
                  <c:v>0.81120000000000003</c:v>
                </c:pt>
              </c:numCache>
            </c:numRef>
          </c:xVal>
          <c:yVal>
            <c:numRef>
              <c:f>リサイクルパージの物質収支!$R$3:$X$3</c:f>
              <c:numCache>
                <c:formatCode>General</c:formatCode>
                <c:ptCount val="7"/>
                <c:pt idx="0">
                  <c:v>0.307</c:v>
                </c:pt>
                <c:pt idx="1">
                  <c:v>0.215</c:v>
                </c:pt>
                <c:pt idx="2">
                  <c:v>0.159</c:v>
                </c:pt>
                <c:pt idx="3">
                  <c:v>0.11899999999999999</c:v>
                </c:pt>
                <c:pt idx="4">
                  <c:v>0.11600000000000001</c:v>
                </c:pt>
                <c:pt idx="5">
                  <c:v>6.0999999999999999E-2</c:v>
                </c:pt>
                <c:pt idx="6">
                  <c:v>3.5000000000000003E-2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D7-43ED-83DE-AA46FCBE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679789264"/>
        <c:scaling>
          <c:orientation val="minMax"/>
          <c:max val="1"/>
          <c:min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100"/>
                  <a:t>総括収率 </a:t>
                </a:r>
                <a:r>
                  <a:rPr lang="en-US" altLang="ja-JP" sz="1100" i="1"/>
                  <a:t>K</a:t>
                </a:r>
                <a:endParaRPr lang="ja-JP" altLang="en-US" sz="1100" i="1"/>
              </a:p>
            </c:rich>
          </c:tx>
          <c:layout>
            <c:manualLayout>
              <c:xMode val="edge"/>
              <c:yMode val="edge"/>
              <c:x val="0.44594597647512435"/>
              <c:y val="0.8784355722105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100"/>
                  <a:t>リサイクル量　</a:t>
                </a:r>
                <a:r>
                  <a:rPr lang="en-US" altLang="ja-JP" sz="1100"/>
                  <a:t>x1+x2 </a:t>
                </a:r>
                <a:endParaRPr lang="ja-JP" altLang="en-US" sz="11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79789264"/>
        <c:crosses val="autoZero"/>
        <c:crossBetween val="midCat"/>
        <c:majorUnit val="100"/>
        <c:minorUnit val="50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/>
                  <a:t>反応器入口イナートガス組成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"/>
        <c:crosses val="max"/>
        <c:crossBetween val="midCat"/>
        <c:majorUnit val="0.1"/>
        <c:minorUnit val="5.000000000000001E-2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293914</xdr:colOff>
      <xdr:row>0</xdr:row>
      <xdr:rowOff>70757</xdr:rowOff>
    </xdr:from>
    <xdr:to>
      <xdr:col>14</xdr:col>
      <xdr:colOff>424543</xdr:colOff>
      <xdr:row>15</xdr:row>
      <xdr:rowOff>125186</xdr:rowOff>
    </xdr:to>
    <xdr:graphicFrame macro="">
      <xdr:nvGraphicFramePr>
        <xdr:cNvPr id="1038" name="グラフ 1">
          <a:extLst>
            <a:ext uri="{FF2B5EF4-FFF2-40B4-BE49-F238E27FC236}">
              <a16:creationId xmlns:a16="http://schemas.microsoft.com/office/drawing/2014/main" id="{6B835901-1CF3-43F0-80C5-F9D0EC020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240337</xdr:colOff>
      <xdr:row>16</xdr:row>
      <xdr:rowOff>70379</xdr:rowOff>
    </xdr:from>
    <xdr:to>
      <xdr:col>14</xdr:col>
      <xdr:colOff>499845</xdr:colOff>
      <xdr:row>34</xdr:row>
      <xdr:rowOff>5064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C2F3DC12-C081-474A-968E-24D3BE3E9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0.34546</cdr:x>
      <cdr:y>0.36746</cdr:y>
    </cdr:from>
    <cdr:to>
      <cdr:x>0.4548</cdr:x>
      <cdr:y>0.36746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BF13BCE2-AB28-4FF4-BC48-5480CCF63B23}"/>
            </a:ext>
          </a:extLst>
        </cdr:cNvPr>
        <cdr:cNvCxnSpPr/>
      </cdr:nvCxnSpPr>
      <cdr:spPr>
        <a:xfrm xmlns:a="http://schemas.openxmlformats.org/drawingml/2006/main">
          <a:off x="1320732" y="966790"/>
          <a:ext cx="430641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0.6404</cdr:x>
      <cdr:y>0.59275</cdr:y>
    </cdr:from>
    <cdr:to>
      <cdr:x>0.74974</cdr:x>
      <cdr:y>0.59275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865A7E48-E002-4C74-A6A6-D797B1EA72FC}"/>
            </a:ext>
          </a:extLst>
        </cdr:cNvPr>
        <cdr:cNvCxnSpPr/>
      </cdr:nvCxnSpPr>
      <cdr:spPr>
        <a:xfrm xmlns:a="http://schemas.openxmlformats.org/drawingml/2006/main" flipH="1">
          <a:off x="2483291" y="1557340"/>
          <a:ext cx="430641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0.15924</cdr:x>
      <cdr:y>0.57823</cdr:y>
    </cdr:from>
    <cdr:to>
      <cdr:x>0.26834</cdr:x>
      <cdr:y>0.57823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E79064D4-6905-42A5-AA35-14911057F5BA}"/>
            </a:ext>
          </a:extLst>
        </cdr:cNvPr>
        <cdr:cNvCxnSpPr/>
      </cdr:nvCxnSpPr>
      <cdr:spPr>
        <a:xfrm xmlns:a="http://schemas.openxmlformats.org/drawingml/2006/main">
          <a:off x="587307" y="1519240"/>
          <a:ext cx="430641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0.25555</cdr:x>
      <cdr:y>0.52741</cdr:y>
    </cdr:from>
    <cdr:to>
      <cdr:x>0.46106</cdr:x>
      <cdr:y>0.62565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966788" y="1385890"/>
          <a:ext cx="8096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原料流量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0.48892</cdr:x>
      <cdr:y>0.34223</cdr:y>
    </cdr:from>
    <cdr:to>
      <cdr:x>0.59826</cdr:x>
      <cdr:y>0.34223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BF13BCE2-AB28-4FF4-BC48-5480CCF63B23}"/>
            </a:ext>
          </a:extLst>
        </cdr:cNvPr>
        <cdr:cNvCxnSpPr/>
      </cdr:nvCxnSpPr>
      <cdr:spPr>
        <a:xfrm xmlns:a="http://schemas.openxmlformats.org/drawingml/2006/main">
          <a:off x="1947738" y="1033818"/>
          <a:ext cx="435587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0.70496</cdr:x>
      <cdr:y>0.59906</cdr:y>
    </cdr:from>
    <cdr:to>
      <cdr:x>0.8143</cdr:x>
      <cdr:y>0.59906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865A7E48-E002-4C74-A6A6-D797B1EA72FC}"/>
            </a:ext>
          </a:extLst>
        </cdr:cNvPr>
        <cdr:cNvCxnSpPr/>
      </cdr:nvCxnSpPr>
      <cdr:spPr>
        <a:xfrm xmlns:a="http://schemas.openxmlformats.org/drawingml/2006/main" flipH="1">
          <a:off x="2808390" y="1809620"/>
          <a:ext cx="435586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0.15446</cdr:x>
      <cdr:y>0.60661</cdr:y>
    </cdr:from>
    <cdr:to>
      <cdr:x>0.26356</cdr:x>
      <cdr:y>0.60661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E79064D4-6905-42A5-AA35-14911057F5BA}"/>
            </a:ext>
          </a:extLst>
        </cdr:cNvPr>
        <cdr:cNvCxnSpPr/>
      </cdr:nvCxnSpPr>
      <cdr:spPr>
        <a:xfrm xmlns:a="http://schemas.openxmlformats.org/drawingml/2006/main">
          <a:off x="615328" y="1832434"/>
          <a:ext cx="43463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headEnd type="arrow" w="sm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0.25555</cdr:x>
      <cdr:y>0.55894</cdr:y>
    </cdr:from>
    <cdr:to>
      <cdr:x>0.46106</cdr:x>
      <cdr:y>0.65718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018056" y="1688442"/>
          <a:ext cx="818707" cy="296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原料流量</a:t>
          </a:r>
        </a:p>
      </cdr:txBody>
    </cdr:sp>
  </cdr:relSizeAnchor>
  <cdr:relSizeAnchor xmlns:cdr="http://schemas.openxmlformats.org/drawingml/2006/chartDrawing">
    <cdr:from>
      <cdr:x>0.20242</cdr:x>
      <cdr:y>0.12457</cdr:y>
    </cdr:from>
    <cdr:to>
      <cdr:x>0.55414</cdr:x>
      <cdr:y>0.21949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806384" y="376310"/>
          <a:ext cx="1401204" cy="286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 b="1"/>
            <a:t>＋</a:t>
          </a:r>
          <a:r>
            <a:rPr lang="ja-JP" altLang="en-US" sz="1200"/>
            <a:t>：</a:t>
          </a:r>
          <a:r>
            <a:rPr lang="en-US" altLang="ja-JP" sz="1200"/>
            <a:t>COCO</a:t>
          </a:r>
          <a:r>
            <a:rPr lang="ja-JP" altLang="en-US" sz="1200"/>
            <a:t>計算結果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tabSelected="1" workbookViewId="0">
      <selection activeCell="Q27" sqref="Q27"/>
    </sheetView>
  </sheetViews>
  <sheetFormatPr defaultColWidth="9.33203125" defaultRowHeight="13.5" x14ac:dyDescent="0.15"/>
  <cols>
    <col min="1" max="1" width="15.6640625" style="1" customWidth="1"/>
    <col min="2" max="2" width="10.1640625" style="1" customWidth="1"/>
    <col min="3" max="3" width="7.33203125" style="1" customWidth="1"/>
    <col min="4" max="4" width="12.1640625" style="1" customWidth="1"/>
    <col min="5" max="5" width="11.1640625" style="1" customWidth="1"/>
    <col min="6" max="6" width="9.33203125" style="1"/>
    <col min="7" max="7" width="6.33203125" style="1" customWidth="1"/>
    <col min="8" max="9" width="9.33203125" style="1"/>
    <col min="10" max="10" width="7.33203125" style="1" customWidth="1"/>
    <col min="11" max="11" width="8.5" style="1" customWidth="1"/>
    <col min="12" max="12" width="5.6640625" style="1" customWidth="1"/>
    <col min="13" max="16" width="9.33203125" style="1"/>
    <col min="17" max="17" width="22" style="1" customWidth="1"/>
    <col min="18" max="16384" width="9.33203125" style="1"/>
  </cols>
  <sheetData>
    <row r="1" spans="1:24" ht="13.9" x14ac:dyDescent="0.15">
      <c r="A1" s="1" t="s">
        <v>10</v>
      </c>
      <c r="D1" s="6"/>
      <c r="K1" s="2"/>
      <c r="L1" s="2"/>
      <c r="M1" s="2"/>
      <c r="N1" s="2"/>
      <c r="O1" s="2"/>
      <c r="Q1" s="1" t="s">
        <v>18</v>
      </c>
    </row>
    <row r="2" spans="1:24" ht="13.9" x14ac:dyDescent="0.15">
      <c r="A2" s="1" t="s">
        <v>0</v>
      </c>
      <c r="B2" s="1">
        <v>0.3</v>
      </c>
      <c r="D2" s="6"/>
      <c r="K2" s="2"/>
      <c r="L2" s="2"/>
      <c r="M2" s="2"/>
      <c r="N2" s="2"/>
      <c r="O2" s="2"/>
      <c r="Q2" s="1" t="s">
        <v>19</v>
      </c>
      <c r="R2" s="1">
        <v>7.0000000000000001E-3</v>
      </c>
      <c r="S2" s="1">
        <v>0.01</v>
      </c>
      <c r="T2" s="1">
        <v>1.4999999999999999E-2</v>
      </c>
      <c r="U2" s="1">
        <v>2.1999999999999999E-2</v>
      </c>
      <c r="V2" s="1">
        <v>2.2499999999999999E-2</v>
      </c>
      <c r="W2" s="1">
        <v>0.05</v>
      </c>
      <c r="X2" s="1">
        <v>0.1</v>
      </c>
    </row>
    <row r="3" spans="1:24" ht="13.9" x14ac:dyDescent="0.15">
      <c r="A3" s="1" t="s">
        <v>1</v>
      </c>
      <c r="B3" s="1">
        <v>0.95</v>
      </c>
      <c r="D3" s="6"/>
      <c r="K3" s="2"/>
      <c r="L3" s="2"/>
      <c r="M3" s="2"/>
      <c r="N3" s="2"/>
      <c r="O3" s="2"/>
      <c r="Q3" s="1" t="s">
        <v>20</v>
      </c>
      <c r="R3" s="1">
        <v>0.307</v>
      </c>
      <c r="S3" s="1">
        <v>0.215</v>
      </c>
      <c r="T3" s="1">
        <v>0.159</v>
      </c>
      <c r="U3" s="1">
        <v>0.11899999999999999</v>
      </c>
      <c r="V3" s="1">
        <v>0.11600000000000001</v>
      </c>
      <c r="W3" s="1">
        <v>6.0999999999999999E-2</v>
      </c>
      <c r="X3" s="1">
        <v>3.5000000000000003E-2</v>
      </c>
    </row>
    <row r="4" spans="1:24" x14ac:dyDescent="0.15">
      <c r="A4" s="7" t="s">
        <v>2</v>
      </c>
      <c r="B4" s="8">
        <v>216.66637935336632</v>
      </c>
      <c r="C4" s="7" t="s">
        <v>3</v>
      </c>
      <c r="D4" s="6">
        <f>B6+2*B7-100</f>
        <v>-2.6639574457476556E-5</v>
      </c>
      <c r="K4" s="2"/>
      <c r="L4" s="2"/>
      <c r="M4" s="2"/>
      <c r="N4" s="2"/>
      <c r="O4" s="2"/>
      <c r="Q4" s="1" t="s">
        <v>24</v>
      </c>
      <c r="R4" s="1">
        <v>354</v>
      </c>
      <c r="S4" s="1">
        <v>316.44</v>
      </c>
      <c r="T4" s="1">
        <v>284</v>
      </c>
      <c r="U4" s="1">
        <v>260.10000000000002</v>
      </c>
      <c r="V4" s="1">
        <v>258.8</v>
      </c>
      <c r="W4" s="1">
        <v>217.6</v>
      </c>
      <c r="X4" s="1">
        <v>179.55</v>
      </c>
    </row>
    <row r="5" spans="1:24" x14ac:dyDescent="0.15">
      <c r="A5" s="7" t="s">
        <v>4</v>
      </c>
      <c r="B5" s="8">
        <v>43.332509655378139</v>
      </c>
      <c r="C5" s="7" t="s">
        <v>5</v>
      </c>
      <c r="D5" s="6">
        <f>B6+B4-(100+B4)*(1-B2)</f>
        <v>-6.9657530445965676E-6</v>
      </c>
      <c r="K5" s="2"/>
      <c r="L5" s="2"/>
      <c r="M5" s="2"/>
      <c r="N5" s="2"/>
      <c r="O5" s="2"/>
      <c r="Q5" s="1" t="s">
        <v>21</v>
      </c>
      <c r="R5" s="1">
        <v>75</v>
      </c>
      <c r="S5" s="1">
        <v>75</v>
      </c>
      <c r="T5" s="1">
        <v>75</v>
      </c>
      <c r="U5" s="1">
        <v>75</v>
      </c>
      <c r="V5" s="1">
        <v>75</v>
      </c>
      <c r="W5" s="1">
        <v>75</v>
      </c>
      <c r="X5" s="1">
        <v>75</v>
      </c>
    </row>
    <row r="6" spans="1:24" x14ac:dyDescent="0.15">
      <c r="A6" s="7" t="s">
        <v>6</v>
      </c>
      <c r="B6" s="8">
        <v>5.0000792282370536</v>
      </c>
      <c r="C6" s="7" t="s">
        <v>7</v>
      </c>
      <c r="D6" s="6">
        <f>B6/1-B4/B5</f>
        <v>-9.1829005910426531E-6</v>
      </c>
      <c r="K6" s="2"/>
      <c r="L6" s="2"/>
      <c r="M6" s="2"/>
      <c r="N6" s="2"/>
      <c r="O6" s="2"/>
      <c r="Q6" s="1" t="s">
        <v>22</v>
      </c>
      <c r="R6" s="1">
        <v>1.2</v>
      </c>
      <c r="S6" s="1">
        <v>1.71</v>
      </c>
      <c r="T6" s="1">
        <v>2.5299999999999998</v>
      </c>
      <c r="U6" s="1">
        <v>3.65</v>
      </c>
      <c r="V6" s="1">
        <v>3.78</v>
      </c>
      <c r="W6" s="1">
        <v>7.81</v>
      </c>
      <c r="X6" s="1">
        <v>14.16</v>
      </c>
    </row>
    <row r="7" spans="1:24" x14ac:dyDescent="0.15">
      <c r="A7" s="7" t="s">
        <v>8</v>
      </c>
      <c r="B7" s="8">
        <v>47.499947066094244</v>
      </c>
      <c r="C7" s="7" t="s">
        <v>9</v>
      </c>
      <c r="D7" s="6">
        <f>B6-100*(1-B3)</f>
        <v>7.9228237049200345E-5</v>
      </c>
      <c r="K7" s="2"/>
      <c r="L7" s="2"/>
      <c r="M7" s="2"/>
      <c r="N7" s="2"/>
      <c r="O7" s="2"/>
      <c r="Q7" s="1" t="s">
        <v>25</v>
      </c>
      <c r="U7" s="1">
        <v>4.8899999999999997</v>
      </c>
    </row>
    <row r="8" spans="1:24" ht="13.9" x14ac:dyDescent="0.15">
      <c r="D8" s="6">
        <f>SUMSQ(D4:D7)</f>
        <v>7.1196278519429975E-9</v>
      </c>
      <c r="K8" s="2"/>
      <c r="L8" s="2"/>
      <c r="M8" s="2"/>
      <c r="N8" s="2"/>
      <c r="O8" s="2"/>
      <c r="Q8" s="1" t="s">
        <v>23</v>
      </c>
      <c r="R8" s="1">
        <f>1-R6/R5</f>
        <v>0.98399999999999999</v>
      </c>
      <c r="S8" s="1">
        <f>1-S6/S5</f>
        <v>0.97719999999999996</v>
      </c>
      <c r="T8" s="1">
        <f>1-T6/T5</f>
        <v>0.96626666666666672</v>
      </c>
      <c r="U8" s="1">
        <f>1-U6/U5</f>
        <v>0.95133333333333336</v>
      </c>
      <c r="V8" s="1">
        <f>1-V6/V5</f>
        <v>0.9496</v>
      </c>
      <c r="W8" s="1">
        <f>1-W6/W5</f>
        <v>0.8958666666666667</v>
      </c>
      <c r="X8" s="1">
        <f>1-X6/X5</f>
        <v>0.81120000000000003</v>
      </c>
    </row>
    <row r="9" spans="1:24" ht="13.9" x14ac:dyDescent="0.15">
      <c r="D9" s="6"/>
      <c r="K9" s="2"/>
      <c r="L9" s="2"/>
      <c r="M9" s="2"/>
      <c r="N9" s="2"/>
      <c r="O9" s="2"/>
    </row>
    <row r="10" spans="1:24" ht="13.9" x14ac:dyDescent="0.15">
      <c r="D10" s="6"/>
      <c r="K10" s="2"/>
      <c r="L10" s="2"/>
      <c r="M10" s="2"/>
      <c r="N10" s="2"/>
      <c r="O10" s="2"/>
    </row>
    <row r="11" spans="1:24" ht="13.9" x14ac:dyDescent="0.15">
      <c r="K11" s="2"/>
      <c r="L11" s="2"/>
      <c r="M11" s="2"/>
      <c r="N11" s="2"/>
      <c r="O11" s="2"/>
    </row>
    <row r="12" spans="1:24" ht="13.9" x14ac:dyDescent="0.15">
      <c r="K12" s="2"/>
      <c r="L12" s="2"/>
      <c r="M12" s="2"/>
      <c r="N12" s="2"/>
      <c r="O12" s="2"/>
    </row>
    <row r="13" spans="1:24" ht="13.9" x14ac:dyDescent="0.15">
      <c r="K13" s="2"/>
      <c r="L13" s="2"/>
      <c r="M13" s="2"/>
      <c r="N13" s="2"/>
      <c r="O13" s="2"/>
    </row>
    <row r="14" spans="1:24" ht="13.9" x14ac:dyDescent="0.15">
      <c r="K14" s="2"/>
      <c r="L14" s="2"/>
      <c r="M14" s="2"/>
      <c r="N14" s="2"/>
      <c r="O14" s="2"/>
    </row>
    <row r="15" spans="1:24" ht="13.9" x14ac:dyDescent="0.15">
      <c r="F15" s="2"/>
      <c r="G15" s="2"/>
      <c r="H15" s="2"/>
      <c r="I15" s="2"/>
      <c r="J15" s="2"/>
      <c r="K15" s="2"/>
      <c r="L15" s="2"/>
      <c r="M15" s="2"/>
      <c r="N15" s="2"/>
      <c r="O15" s="2"/>
      <c r="Q15" s="1">
        <f>41.9/358.76</f>
        <v>0.11679116958412308</v>
      </c>
    </row>
    <row r="16" spans="1:24" ht="13.9" x14ac:dyDescent="0.15">
      <c r="B16" s="1" t="s">
        <v>12</v>
      </c>
      <c r="C16" s="1" t="s">
        <v>15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3.9" x14ac:dyDescent="0.15">
      <c r="B17" s="1" t="s">
        <v>14</v>
      </c>
      <c r="C17" s="1" t="s">
        <v>16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3.9" x14ac:dyDescent="0.15">
      <c r="A18" s="1" t="s">
        <v>11</v>
      </c>
      <c r="B18" s="9">
        <f>B4+B5</f>
        <v>259.99888900874447</v>
      </c>
      <c r="C18" s="2">
        <f>(B5+1)/(101+B4+B5)</f>
        <v>0.12280511382489123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3.9" x14ac:dyDescent="0.15">
      <c r="A19" s="1" t="s">
        <v>13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3.9" x14ac:dyDescent="0.15">
      <c r="A20" s="1">
        <v>0.99</v>
      </c>
      <c r="B20" s="1">
        <v>459.98</v>
      </c>
      <c r="C20" s="1">
        <v>0.41099999999999998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3.9" x14ac:dyDescent="0.15">
      <c r="A21" s="5">
        <v>0.98</v>
      </c>
      <c r="B21" s="8">
        <v>340</v>
      </c>
      <c r="C21" s="1">
        <v>0.25900000000000001</v>
      </c>
      <c r="D21" s="2"/>
      <c r="E21" s="2"/>
    </row>
    <row r="22" spans="1:15" ht="13.9" x14ac:dyDescent="0.15">
      <c r="A22" s="1">
        <v>0.96499999999999997</v>
      </c>
      <c r="B22" s="1">
        <v>285</v>
      </c>
      <c r="C22" s="1">
        <v>0.1666</v>
      </c>
      <c r="D22" s="2"/>
      <c r="E22" s="2"/>
    </row>
    <row r="23" spans="1:15" ht="13.9" x14ac:dyDescent="0.15">
      <c r="A23" s="5">
        <v>0.95</v>
      </c>
      <c r="B23" s="1">
        <v>260</v>
      </c>
      <c r="C23" s="1">
        <v>0.122</v>
      </c>
      <c r="D23" s="2"/>
      <c r="E23" s="2"/>
    </row>
    <row r="24" spans="1:15" ht="13.9" x14ac:dyDescent="0.15">
      <c r="A24" s="1">
        <v>0.92500000000000004</v>
      </c>
      <c r="B24" s="1">
        <v>236.1</v>
      </c>
      <c r="C24" s="1">
        <v>8.5300000000000001E-2</v>
      </c>
      <c r="D24" s="2"/>
      <c r="E24" s="2"/>
    </row>
    <row r="25" spans="1:15" ht="13.9" x14ac:dyDescent="0.15">
      <c r="A25" s="4">
        <v>0.9</v>
      </c>
      <c r="B25" s="2">
        <v>220</v>
      </c>
      <c r="C25" s="2">
        <v>6.5000000000000002E-2</v>
      </c>
      <c r="D25" s="2"/>
      <c r="E25" s="2"/>
    </row>
    <row r="26" spans="1:15" ht="13.9" x14ac:dyDescent="0.15">
      <c r="A26" s="4">
        <v>0.85</v>
      </c>
      <c r="B26" s="2">
        <v>195.56</v>
      </c>
      <c r="C26" s="2">
        <v>4.4499999999999998E-2</v>
      </c>
    </row>
    <row r="27" spans="1:15" ht="13.9" x14ac:dyDescent="0.15">
      <c r="A27" s="1">
        <v>0.8</v>
      </c>
      <c r="B27" s="1">
        <v>175</v>
      </c>
      <c r="C27" s="1">
        <v>3.3000000000000002E-2</v>
      </c>
    </row>
    <row r="39" spans="5:5" x14ac:dyDescent="0.15">
      <c r="E39" s="1">
        <f>162.46+54.88+0.83</f>
        <v>218.17000000000002</v>
      </c>
    </row>
    <row r="40" spans="5:5" x14ac:dyDescent="0.15">
      <c r="E40" s="1">
        <f>3.65+1.23</f>
        <v>4.88</v>
      </c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workbookViewId="0">
      <selection activeCell="B23" sqref="B23"/>
    </sheetView>
  </sheetViews>
  <sheetFormatPr defaultColWidth="9.33203125" defaultRowHeight="13.5" x14ac:dyDescent="0.15"/>
  <cols>
    <col min="1" max="1" width="18.33203125" style="1" customWidth="1"/>
    <col min="2" max="2" width="14" style="1" customWidth="1"/>
    <col min="3" max="3" width="11.6640625" style="1" customWidth="1"/>
    <col min="4" max="4" width="14.1640625" style="1" customWidth="1"/>
    <col min="5" max="5" width="11.1640625" style="1" customWidth="1"/>
    <col min="6" max="6" width="9.33203125" style="1"/>
    <col min="7" max="7" width="6.33203125" style="1" customWidth="1"/>
    <col min="8" max="9" width="9.33203125" style="1"/>
    <col min="10" max="10" width="7.33203125" style="1" customWidth="1"/>
    <col min="11" max="11" width="8.5" style="1" customWidth="1"/>
    <col min="12" max="12" width="5.6640625" style="1" customWidth="1"/>
    <col min="13" max="16384" width="9.33203125" style="1"/>
  </cols>
  <sheetData>
    <row r="1" spans="1:15" ht="13.9" x14ac:dyDescent="0.15">
      <c r="A1" s="1" t="s">
        <v>10</v>
      </c>
      <c r="D1" s="6"/>
      <c r="K1" s="2"/>
      <c r="L1" s="2"/>
      <c r="M1" s="2"/>
      <c r="N1" s="2"/>
      <c r="O1" s="2"/>
    </row>
    <row r="2" spans="1:15" ht="13.9" x14ac:dyDescent="0.15">
      <c r="A2" s="1" t="s">
        <v>0</v>
      </c>
      <c r="B2" s="1">
        <v>0.3</v>
      </c>
      <c r="D2" s="6"/>
      <c r="K2" s="2"/>
      <c r="L2" s="2"/>
      <c r="M2" s="2"/>
      <c r="N2" s="2"/>
      <c r="O2" s="2"/>
    </row>
    <row r="3" spans="1:15" ht="13.9" x14ac:dyDescent="0.15">
      <c r="A3" s="1" t="s">
        <v>17</v>
      </c>
      <c r="B3" s="1">
        <v>0.1</v>
      </c>
      <c r="D3" s="6"/>
      <c r="K3" s="2"/>
      <c r="L3" s="2"/>
      <c r="M3" s="2"/>
      <c r="N3" s="2"/>
      <c r="O3" s="2"/>
    </row>
    <row r="4" spans="1:15" x14ac:dyDescent="0.15">
      <c r="A4" s="7" t="s">
        <v>2</v>
      </c>
      <c r="B4" s="8">
        <v>212.33305753092819</v>
      </c>
      <c r="C4" s="7" t="s">
        <v>3</v>
      </c>
      <c r="D4" s="6">
        <f>B6+2*B7-100</f>
        <v>-4.985631133536117E-5</v>
      </c>
      <c r="K4" s="2"/>
      <c r="L4" s="2"/>
      <c r="M4" s="2"/>
      <c r="N4" s="2"/>
      <c r="O4" s="2"/>
    </row>
    <row r="5" spans="1:15" x14ac:dyDescent="0.15">
      <c r="A5" s="7" t="s">
        <v>4</v>
      </c>
      <c r="B5" s="8">
        <v>33.703657407830271</v>
      </c>
      <c r="C5" s="7" t="s">
        <v>5</v>
      </c>
      <c r="D5" s="6">
        <f>B6+B4-(100+B4)*(1-B2)</f>
        <v>-6.08007887592521E-5</v>
      </c>
      <c r="K5" s="2"/>
      <c r="L5" s="2"/>
      <c r="M5" s="2"/>
      <c r="N5" s="2"/>
      <c r="O5" s="2"/>
    </row>
    <row r="6" spans="1:15" x14ac:dyDescent="0.15">
      <c r="A6" s="7" t="s">
        <v>6</v>
      </c>
      <c r="B6" s="8">
        <v>6.3000219399327495</v>
      </c>
      <c r="C6" s="7" t="s">
        <v>7</v>
      </c>
      <c r="D6" s="6">
        <f>B6/1-B4/B5</f>
        <v>2.1469313276512025E-5</v>
      </c>
      <c r="K6" s="2"/>
      <c r="L6" s="2"/>
      <c r="M6" s="2"/>
      <c r="N6" s="2"/>
      <c r="O6" s="2"/>
    </row>
    <row r="7" spans="1:15" x14ac:dyDescent="0.15">
      <c r="A7" s="7" t="s">
        <v>8</v>
      </c>
      <c r="B7" s="8">
        <v>46.849964101877958</v>
      </c>
      <c r="C7" s="7" t="s">
        <v>9</v>
      </c>
      <c r="D7" s="6">
        <f>B3*(101+B4+B5)-(1+B5)</f>
        <v>1.4086045574401851E-5</v>
      </c>
      <c r="K7" s="2"/>
      <c r="L7" s="2"/>
      <c r="M7" s="2"/>
      <c r="N7" s="2"/>
      <c r="O7" s="2"/>
    </row>
    <row r="8" spans="1:15" ht="13.9" x14ac:dyDescent="0.15">
      <c r="D8" s="6">
        <f>SUMSQ(D4:D7)</f>
        <v>6.8417357862048007E-9</v>
      </c>
      <c r="K8" s="2"/>
      <c r="L8" s="2"/>
      <c r="M8" s="2"/>
      <c r="N8" s="2"/>
      <c r="O8" s="2"/>
    </row>
    <row r="9" spans="1:15" ht="13.9" x14ac:dyDescent="0.15">
      <c r="D9" s="6"/>
      <c r="K9" s="2"/>
      <c r="L9" s="2"/>
      <c r="M9" s="2"/>
      <c r="N9" s="2"/>
      <c r="O9" s="2"/>
    </row>
    <row r="10" spans="1:15" ht="13.9" x14ac:dyDescent="0.15">
      <c r="D10" s="6"/>
      <c r="K10" s="2"/>
      <c r="L10" s="2"/>
      <c r="M10" s="2"/>
      <c r="N10" s="2"/>
      <c r="O10" s="2"/>
    </row>
    <row r="11" spans="1:15" ht="13.9" x14ac:dyDescent="0.15">
      <c r="B11" s="1" t="s">
        <v>12</v>
      </c>
      <c r="C11" s="1" t="s">
        <v>15</v>
      </c>
      <c r="K11" s="2"/>
      <c r="L11" s="2"/>
      <c r="M11" s="2"/>
      <c r="N11" s="2"/>
      <c r="O11" s="2"/>
    </row>
    <row r="12" spans="1:15" ht="13.9" x14ac:dyDescent="0.15">
      <c r="B12" s="1" t="s">
        <v>14</v>
      </c>
      <c r="C12" s="1" t="s">
        <v>16</v>
      </c>
      <c r="K12" s="2"/>
      <c r="L12" s="2"/>
      <c r="M12" s="2"/>
      <c r="N12" s="2"/>
      <c r="O12" s="2"/>
    </row>
    <row r="13" spans="1:15" ht="13.9" x14ac:dyDescent="0.15">
      <c r="A13" s="1" t="s">
        <v>11</v>
      </c>
      <c r="B13" s="9">
        <f>B4+B5</f>
        <v>246.03671493875845</v>
      </c>
      <c r="C13" s="2">
        <f>(B5+1)/(101+B4+B5)</f>
        <v>9.9999959410503367E-2</v>
      </c>
      <c r="K13" s="2"/>
      <c r="L13" s="2"/>
      <c r="M13" s="2"/>
      <c r="N13" s="2"/>
      <c r="O13" s="2"/>
    </row>
    <row r="14" spans="1:15" ht="13.9" x14ac:dyDescent="0.15">
      <c r="A14" s="1" t="s">
        <v>13</v>
      </c>
      <c r="K14" s="2"/>
      <c r="L14" s="2"/>
      <c r="M14" s="2"/>
      <c r="N14" s="2"/>
      <c r="O14" s="2"/>
    </row>
    <row r="15" spans="1:15" ht="13.9" x14ac:dyDescent="0.15">
      <c r="A15" s="5">
        <v>0.98</v>
      </c>
      <c r="B15" s="8">
        <v>340</v>
      </c>
      <c r="C15" s="1">
        <v>0.25900000000000001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3.9" x14ac:dyDescent="0.15">
      <c r="A16" s="5">
        <v>0.95</v>
      </c>
      <c r="B16" s="1">
        <v>260</v>
      </c>
      <c r="C16" s="1">
        <v>0.122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3.9" x14ac:dyDescent="0.15">
      <c r="A17" s="4">
        <v>0.9</v>
      </c>
      <c r="B17" s="2">
        <v>220</v>
      </c>
      <c r="C17" s="2">
        <v>6.5000000000000002E-2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3.9" x14ac:dyDescent="0.15">
      <c r="A18" s="4">
        <v>0.85</v>
      </c>
      <c r="B18" s="2">
        <v>195.56</v>
      </c>
      <c r="C18" s="2">
        <v>4.4499999999999998E-2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3.9" x14ac:dyDescent="0.15">
      <c r="A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3.9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リサイクルパージの物質収支</vt:lpstr>
      <vt:lpstr>リサイクルパージの物質収支 (イナート指定)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2004-01-22T09:31:35Z</dcterms:created>
  <dcterms:modified xsi:type="dcterms:W3CDTF">2017-02-18T13:17:34Z</dcterms:modified>
</cp:coreProperties>
</file>