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小松\Desktop\"/>
    </mc:Choice>
  </mc:AlternateContent>
  <bookViews>
    <workbookView xWindow="0" yWindow="0" windowWidth="24000" windowHeight="11715"/>
  </bookViews>
  <sheets>
    <sheet name="計算モデル事例" sheetId="1" r:id="rId1"/>
    <sheet name="計算式モデル事例 " sheetId="2" r:id="rId2"/>
  </sheets>
  <definedNames>
    <definedName name="solver_adj" localSheetId="0" hidden="1">計算モデル事例!$Q$2:$Q$4</definedName>
    <definedName name="solver_adj" localSheetId="1" hidden="1">'計算式モデル事例 '!$Q$2:$Q$4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hs1" localSheetId="0" hidden="1">計算モデル事例!$Q$62</definedName>
    <definedName name="solver_lhs1" localSheetId="1" hidden="1">'計算式モデル事例 '!$Q$62</definedName>
    <definedName name="solver_lhs2" localSheetId="0" hidden="1">計算モデル事例!$O$4</definedName>
    <definedName name="solver_lhs2" localSheetId="1" hidden="1">'計算式モデル事例 '!$O$4</definedName>
    <definedName name="solver_lhs3" localSheetId="0" hidden="1">計算モデル事例!$Q$50</definedName>
    <definedName name="solver_lhs3" localSheetId="1" hidden="1">'計算式モデル事例 '!$Q$50</definedName>
    <definedName name="solver_lin" localSheetId="0" hidden="1">2</definedName>
    <definedName name="solver_lin" localSheetId="1" hidden="1">2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2</definedName>
    <definedName name="solver_neg" localSheetId="1" hidden="1">2</definedName>
    <definedName name="solver_nod" localSheetId="0" hidden="1">2147483647</definedName>
    <definedName name="solver_nod" localSheetId="1" hidden="1">2147483647</definedName>
    <definedName name="solver_num" localSheetId="0" hidden="1">1</definedName>
    <definedName name="solver_num" localSheetId="1" hidden="1">1</definedName>
    <definedName name="solver_nwt" localSheetId="0" hidden="1">1</definedName>
    <definedName name="solver_nwt" localSheetId="1" hidden="1">1</definedName>
    <definedName name="solver_opt" localSheetId="0" hidden="1">計算モデル事例!$P$63</definedName>
    <definedName name="solver_opt" localSheetId="1" hidden="1">'計算式モデル事例 '!$P$63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2</definedName>
    <definedName name="solver_rel1" localSheetId="1" hidden="1">2</definedName>
    <definedName name="solver_rel2" localSheetId="0" hidden="1">2</definedName>
    <definedName name="solver_rel2" localSheetId="1" hidden="1">2</definedName>
    <definedName name="solver_rel3" localSheetId="0" hidden="1">2</definedName>
    <definedName name="solver_rel3" localSheetId="1" hidden="1">2</definedName>
    <definedName name="solver_rhs1" localSheetId="0" hidden="1">計算モデル事例!$Q$35</definedName>
    <definedName name="solver_rhs1" localSheetId="1" hidden="1">'計算式モデル事例 '!$Q$35</definedName>
    <definedName name="solver_rhs2" localSheetId="0" hidden="1">0</definedName>
    <definedName name="solver_rhs2" localSheetId="1" hidden="1">0</definedName>
    <definedName name="solver_rhs3" localSheetId="0" hidden="1">計算モデル事例!$Q$31</definedName>
    <definedName name="solver_rhs3" localSheetId="1" hidden="1">'計算式モデル事例 '!$Q$31</definedName>
    <definedName name="solver_rlx" localSheetId="0" hidden="1">1</definedName>
    <definedName name="solver_rlx" localSheetId="1" hidden="1">1</definedName>
    <definedName name="solver_rsd" localSheetId="0" hidden="1">0</definedName>
    <definedName name="solver_rsd" localSheetId="1" hidden="1">0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100</definedName>
    <definedName name="solver_tim" localSheetId="1" hidden="1">100</definedName>
    <definedName name="solver_tol" localSheetId="0" hidden="1">0.05</definedName>
    <definedName name="solver_tol" localSheetId="1" hidden="1">0.05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2" l="1"/>
  <c r="B65" i="2"/>
  <c r="O50" i="2"/>
  <c r="N50" i="2"/>
  <c r="M50" i="2"/>
  <c r="L50" i="2"/>
  <c r="K50" i="2"/>
  <c r="J50" i="2"/>
  <c r="I50" i="2"/>
  <c r="H50" i="2"/>
  <c r="O49" i="2"/>
  <c r="N49" i="2"/>
  <c r="M49" i="2"/>
  <c r="L49" i="2"/>
  <c r="K49" i="2"/>
  <c r="J49" i="2"/>
  <c r="I49" i="2"/>
  <c r="H49" i="2"/>
  <c r="G49" i="2"/>
  <c r="O48" i="2"/>
  <c r="N48" i="2"/>
  <c r="M48" i="2"/>
  <c r="L48" i="2"/>
  <c r="K48" i="2"/>
  <c r="J48" i="2"/>
  <c r="I48" i="2"/>
  <c r="H48" i="2"/>
  <c r="G48" i="2"/>
  <c r="F48" i="2"/>
  <c r="O47" i="2"/>
  <c r="N47" i="2"/>
  <c r="M47" i="2"/>
  <c r="L47" i="2"/>
  <c r="K47" i="2"/>
  <c r="J47" i="2"/>
  <c r="I47" i="2"/>
  <c r="H47" i="2"/>
  <c r="G47" i="2"/>
  <c r="F47" i="2"/>
  <c r="E47" i="2"/>
  <c r="O46" i="2"/>
  <c r="O52" i="2" s="1"/>
  <c r="N46" i="2"/>
  <c r="N52" i="2" s="1"/>
  <c r="M46" i="2"/>
  <c r="M52" i="2" s="1"/>
  <c r="L46" i="2"/>
  <c r="L52" i="2" s="1"/>
  <c r="K46" i="2"/>
  <c r="K52" i="2" s="1"/>
  <c r="J46" i="2"/>
  <c r="J52" i="2" s="1"/>
  <c r="I46" i="2"/>
  <c r="I52" i="2" s="1"/>
  <c r="H46" i="2"/>
  <c r="H52" i="2" s="1"/>
  <c r="G46" i="2"/>
  <c r="G52" i="2" s="1"/>
  <c r="F46" i="2"/>
  <c r="F52" i="2" s="1"/>
  <c r="E46" i="2"/>
  <c r="E52" i="2" s="1"/>
  <c r="D46" i="2"/>
  <c r="D52" i="2" s="1"/>
  <c r="O42" i="2"/>
  <c r="N42" i="2"/>
  <c r="M42" i="2"/>
  <c r="L42" i="2"/>
  <c r="K42" i="2"/>
  <c r="J42" i="2"/>
  <c r="I42" i="2"/>
  <c r="H42" i="2"/>
  <c r="O41" i="2"/>
  <c r="N41" i="2"/>
  <c r="M41" i="2"/>
  <c r="L41" i="2"/>
  <c r="K41" i="2"/>
  <c r="J41" i="2"/>
  <c r="I41" i="2"/>
  <c r="H41" i="2"/>
  <c r="G41" i="2"/>
  <c r="O40" i="2"/>
  <c r="N40" i="2"/>
  <c r="M40" i="2"/>
  <c r="L40" i="2"/>
  <c r="K40" i="2"/>
  <c r="J40" i="2"/>
  <c r="I40" i="2"/>
  <c r="H40" i="2"/>
  <c r="G40" i="2"/>
  <c r="F40" i="2"/>
  <c r="O39" i="2"/>
  <c r="N39" i="2"/>
  <c r="M39" i="2"/>
  <c r="L39" i="2"/>
  <c r="K39" i="2"/>
  <c r="J39" i="2"/>
  <c r="I39" i="2"/>
  <c r="H39" i="2"/>
  <c r="G39" i="2"/>
  <c r="F39" i="2"/>
  <c r="E39" i="2"/>
  <c r="O38" i="2"/>
  <c r="O43" i="2" s="1"/>
  <c r="O54" i="2" s="1"/>
  <c r="N38" i="2"/>
  <c r="N44" i="2" s="1"/>
  <c r="M38" i="2"/>
  <c r="M43" i="2" s="1"/>
  <c r="M54" i="2" s="1"/>
  <c r="L38" i="2"/>
  <c r="L44" i="2" s="1"/>
  <c r="K38" i="2"/>
  <c r="K43" i="2" s="1"/>
  <c r="K54" i="2" s="1"/>
  <c r="J38" i="2"/>
  <c r="J44" i="2" s="1"/>
  <c r="I38" i="2"/>
  <c r="I43" i="2" s="1"/>
  <c r="I54" i="2" s="1"/>
  <c r="H38" i="2"/>
  <c r="H44" i="2" s="1"/>
  <c r="G38" i="2"/>
  <c r="G43" i="2" s="1"/>
  <c r="G54" i="2" s="1"/>
  <c r="F38" i="2"/>
  <c r="F44" i="2" s="1"/>
  <c r="E38" i="2"/>
  <c r="E43" i="2" s="1"/>
  <c r="E44" i="2" s="1"/>
  <c r="D38" i="2"/>
  <c r="G32" i="2"/>
  <c r="F32" i="2"/>
  <c r="F33" i="2" s="1"/>
  <c r="E32" i="2"/>
  <c r="D32" i="2"/>
  <c r="C32" i="2"/>
  <c r="O31" i="2"/>
  <c r="O32" i="2" s="1"/>
  <c r="N31" i="2"/>
  <c r="N32" i="2" s="1"/>
  <c r="M31" i="2"/>
  <c r="M32" i="2" s="1"/>
  <c r="L31" i="2"/>
  <c r="L32" i="2" s="1"/>
  <c r="K31" i="2"/>
  <c r="K32" i="2" s="1"/>
  <c r="J31" i="2"/>
  <c r="J32" i="2" s="1"/>
  <c r="I31" i="2"/>
  <c r="I32" i="2" s="1"/>
  <c r="H31" i="2"/>
  <c r="H32" i="2" s="1"/>
  <c r="G29" i="2"/>
  <c r="F29" i="2"/>
  <c r="E29" i="2"/>
  <c r="D29" i="2"/>
  <c r="C29" i="2"/>
  <c r="P29" i="2" s="1"/>
  <c r="Q29" i="2" s="1"/>
  <c r="G28" i="2"/>
  <c r="F28" i="2"/>
  <c r="E28" i="2"/>
  <c r="D28" i="2"/>
  <c r="P28" i="2" s="1"/>
  <c r="C28" i="2"/>
  <c r="L23" i="2"/>
  <c r="K23" i="2"/>
  <c r="J23" i="2"/>
  <c r="I23" i="2"/>
  <c r="H23" i="2"/>
  <c r="K22" i="2"/>
  <c r="J22" i="2"/>
  <c r="I22" i="2"/>
  <c r="H22" i="2"/>
  <c r="G22" i="2"/>
  <c r="J21" i="2"/>
  <c r="I21" i="2"/>
  <c r="H21" i="2"/>
  <c r="G21" i="2"/>
  <c r="F21" i="2"/>
  <c r="I20" i="2"/>
  <c r="H20" i="2"/>
  <c r="G20" i="2"/>
  <c r="F20" i="2"/>
  <c r="E20" i="2"/>
  <c r="H19" i="2"/>
  <c r="G19" i="2"/>
  <c r="F19" i="2"/>
  <c r="E19" i="2"/>
  <c r="D19" i="2"/>
  <c r="O16" i="2"/>
  <c r="N16" i="2"/>
  <c r="M16" i="2"/>
  <c r="L16" i="2"/>
  <c r="K16" i="2"/>
  <c r="J16" i="2"/>
  <c r="I16" i="2"/>
  <c r="H16" i="2"/>
  <c r="N15" i="2"/>
  <c r="M15" i="2"/>
  <c r="L15" i="2"/>
  <c r="K15" i="2"/>
  <c r="J15" i="2"/>
  <c r="I15" i="2"/>
  <c r="H15" i="2"/>
  <c r="G15" i="2"/>
  <c r="M14" i="2"/>
  <c r="L14" i="2"/>
  <c r="K14" i="2"/>
  <c r="J14" i="2"/>
  <c r="I14" i="2"/>
  <c r="H14" i="2"/>
  <c r="G14" i="2"/>
  <c r="F14" i="2"/>
  <c r="L13" i="2"/>
  <c r="K13" i="2"/>
  <c r="J13" i="2"/>
  <c r="I13" i="2"/>
  <c r="H13" i="2"/>
  <c r="G13" i="2"/>
  <c r="F13" i="2"/>
  <c r="E13" i="2"/>
  <c r="K12" i="2"/>
  <c r="J12" i="2"/>
  <c r="I12" i="2"/>
  <c r="H12" i="2"/>
  <c r="G12" i="2"/>
  <c r="F12" i="2"/>
  <c r="E12" i="2"/>
  <c r="D12" i="2"/>
  <c r="G7" i="2"/>
  <c r="G8" i="2" s="1"/>
  <c r="F7" i="2"/>
  <c r="F8" i="2" s="1"/>
  <c r="E7" i="2"/>
  <c r="E8" i="2" s="1"/>
  <c r="D7" i="2"/>
  <c r="D8" i="2" s="1"/>
  <c r="C7" i="2"/>
  <c r="L4" i="2"/>
  <c r="L3" i="2"/>
  <c r="N2" i="2"/>
  <c r="L2" i="2"/>
  <c r="F9" i="2" l="1"/>
  <c r="F25" i="2"/>
  <c r="F26" i="2" s="1"/>
  <c r="P30" i="2"/>
  <c r="Q28" i="2"/>
  <c r="Q30" i="2" s="1"/>
  <c r="D9" i="2"/>
  <c r="N8" i="2"/>
  <c r="L8" i="2"/>
  <c r="J8" i="2"/>
  <c r="H8" i="2"/>
  <c r="D25" i="2"/>
  <c r="D26" i="2" s="1"/>
  <c r="O8" i="2"/>
  <c r="M8" i="2"/>
  <c r="K8" i="2"/>
  <c r="I8" i="2"/>
  <c r="E25" i="2"/>
  <c r="E26" i="2" s="1"/>
  <c r="E9" i="2"/>
  <c r="G25" i="2"/>
  <c r="G26" i="2" s="1"/>
  <c r="G9" i="2"/>
  <c r="N55" i="2"/>
  <c r="L55" i="2"/>
  <c r="J55" i="2"/>
  <c r="H55" i="2"/>
  <c r="F55" i="2"/>
  <c r="D55" i="2"/>
  <c r="D60" i="2" s="1"/>
  <c r="D61" i="2" s="1"/>
  <c r="O55" i="2"/>
  <c r="M55" i="2"/>
  <c r="K55" i="2"/>
  <c r="I55" i="2"/>
  <c r="G55" i="2"/>
  <c r="E55" i="2"/>
  <c r="C33" i="2"/>
  <c r="O57" i="2"/>
  <c r="M57" i="2"/>
  <c r="K57" i="2"/>
  <c r="I57" i="2"/>
  <c r="G57" i="2"/>
  <c r="N57" i="2"/>
  <c r="L57" i="2"/>
  <c r="J57" i="2"/>
  <c r="H57" i="2"/>
  <c r="F57" i="2"/>
  <c r="E33" i="2"/>
  <c r="N59" i="2"/>
  <c r="L59" i="2"/>
  <c r="J59" i="2"/>
  <c r="H59" i="2"/>
  <c r="O59" i="2"/>
  <c r="M59" i="2"/>
  <c r="K59" i="2"/>
  <c r="I59" i="2"/>
  <c r="G33" i="2"/>
  <c r="D54" i="2"/>
  <c r="P52" i="2"/>
  <c r="P53" i="2" s="1"/>
  <c r="Q53" i="2" s="1"/>
  <c r="O56" i="2"/>
  <c r="M56" i="2"/>
  <c r="K56" i="2"/>
  <c r="I56" i="2"/>
  <c r="G56" i="2"/>
  <c r="E56" i="2"/>
  <c r="N56" i="2"/>
  <c r="L56" i="2"/>
  <c r="J56" i="2"/>
  <c r="H56" i="2"/>
  <c r="F56" i="2"/>
  <c r="N58" i="2"/>
  <c r="L58" i="2"/>
  <c r="J58" i="2"/>
  <c r="H58" i="2"/>
  <c r="O58" i="2"/>
  <c r="M58" i="2"/>
  <c r="K58" i="2"/>
  <c r="I58" i="2"/>
  <c r="G58" i="2"/>
  <c r="P32" i="2"/>
  <c r="Q32" i="2" s="1"/>
  <c r="D33" i="2"/>
  <c r="E54" i="2"/>
  <c r="F43" i="2"/>
  <c r="F54" i="2" s="1"/>
  <c r="H43" i="2"/>
  <c r="H54" i="2" s="1"/>
  <c r="J43" i="2"/>
  <c r="J54" i="2" s="1"/>
  <c r="L43" i="2"/>
  <c r="L54" i="2" s="1"/>
  <c r="N43" i="2"/>
  <c r="N54" i="2" s="1"/>
  <c r="G44" i="2"/>
  <c r="P44" i="2" s="1"/>
  <c r="P45" i="2" s="1"/>
  <c r="I44" i="2"/>
  <c r="K44" i="2"/>
  <c r="M44" i="2"/>
  <c r="O44" i="2"/>
  <c r="E51" i="2"/>
  <c r="G51" i="2"/>
  <c r="I51" i="2"/>
  <c r="K51" i="2"/>
  <c r="M51" i="2"/>
  <c r="O51" i="2"/>
  <c r="D51" i="2"/>
  <c r="F51" i="2"/>
  <c r="H51" i="2"/>
  <c r="J51" i="2"/>
  <c r="L51" i="2"/>
  <c r="N51" i="2"/>
  <c r="G65" i="1"/>
  <c r="B65" i="1"/>
  <c r="O58" i="1"/>
  <c r="K58" i="1"/>
  <c r="G58" i="1"/>
  <c r="N56" i="1"/>
  <c r="J56" i="1"/>
  <c r="F56" i="1"/>
  <c r="O50" i="1"/>
  <c r="N50" i="1"/>
  <c r="M50" i="1"/>
  <c r="L50" i="1"/>
  <c r="K50" i="1"/>
  <c r="J50" i="1"/>
  <c r="I50" i="1"/>
  <c r="H50" i="1"/>
  <c r="O49" i="1"/>
  <c r="N49" i="1"/>
  <c r="M49" i="1"/>
  <c r="L49" i="1"/>
  <c r="K49" i="1"/>
  <c r="J49" i="1"/>
  <c r="I49" i="1"/>
  <c r="H49" i="1"/>
  <c r="G49" i="1"/>
  <c r="O48" i="1"/>
  <c r="N48" i="1"/>
  <c r="M48" i="1"/>
  <c r="L48" i="1"/>
  <c r="K48" i="1"/>
  <c r="J48" i="1"/>
  <c r="I48" i="1"/>
  <c r="H48" i="1"/>
  <c r="G48" i="1"/>
  <c r="F48" i="1"/>
  <c r="O47" i="1"/>
  <c r="N47" i="1"/>
  <c r="M47" i="1"/>
  <c r="L47" i="1"/>
  <c r="K47" i="1"/>
  <c r="J47" i="1"/>
  <c r="I47" i="1"/>
  <c r="H47" i="1"/>
  <c r="G47" i="1"/>
  <c r="F47" i="1"/>
  <c r="E47" i="1"/>
  <c r="O46" i="1"/>
  <c r="O52" i="1" s="1"/>
  <c r="N46" i="1"/>
  <c r="M46" i="1"/>
  <c r="M52" i="1" s="1"/>
  <c r="L46" i="1"/>
  <c r="K46" i="1"/>
  <c r="K52" i="1" s="1"/>
  <c r="J46" i="1"/>
  <c r="I46" i="1"/>
  <c r="I52" i="1" s="1"/>
  <c r="H46" i="1"/>
  <c r="G46" i="1"/>
  <c r="G52" i="1" s="1"/>
  <c r="F46" i="1"/>
  <c r="E46" i="1"/>
  <c r="E52" i="1" s="1"/>
  <c r="D46" i="1"/>
  <c r="D52" i="1" s="1"/>
  <c r="O42" i="1"/>
  <c r="N42" i="1"/>
  <c r="M42" i="1"/>
  <c r="L42" i="1"/>
  <c r="K42" i="1"/>
  <c r="J42" i="1"/>
  <c r="I42" i="1"/>
  <c r="H42" i="1"/>
  <c r="O41" i="1"/>
  <c r="N41" i="1"/>
  <c r="M41" i="1"/>
  <c r="L41" i="1"/>
  <c r="K41" i="1"/>
  <c r="J41" i="1"/>
  <c r="I41" i="1"/>
  <c r="H41" i="1"/>
  <c r="G41" i="1"/>
  <c r="O40" i="1"/>
  <c r="N40" i="1"/>
  <c r="M40" i="1"/>
  <c r="L40" i="1"/>
  <c r="K40" i="1"/>
  <c r="J40" i="1"/>
  <c r="I40" i="1"/>
  <c r="H40" i="1"/>
  <c r="G40" i="1"/>
  <c r="F40" i="1"/>
  <c r="O39" i="1"/>
  <c r="N39" i="1"/>
  <c r="M39" i="1"/>
  <c r="L39" i="1"/>
  <c r="K39" i="1"/>
  <c r="J39" i="1"/>
  <c r="I39" i="1"/>
  <c r="H39" i="1"/>
  <c r="G39" i="1"/>
  <c r="F39" i="1"/>
  <c r="E39" i="1"/>
  <c r="O38" i="1"/>
  <c r="O43" i="1" s="1"/>
  <c r="N38" i="1"/>
  <c r="M38" i="1"/>
  <c r="M43" i="1" s="1"/>
  <c r="M54" i="1" s="1"/>
  <c r="L38" i="1"/>
  <c r="K38" i="1"/>
  <c r="K43" i="1" s="1"/>
  <c r="J38" i="1"/>
  <c r="I38" i="1"/>
  <c r="I43" i="1" s="1"/>
  <c r="I54" i="1" s="1"/>
  <c r="H38" i="1"/>
  <c r="G38" i="1"/>
  <c r="G43" i="1" s="1"/>
  <c r="F38" i="1"/>
  <c r="E38" i="1"/>
  <c r="E43" i="1" s="1"/>
  <c r="E44" i="1" s="1"/>
  <c r="D38" i="1"/>
  <c r="O32" i="1"/>
  <c r="M32" i="1"/>
  <c r="K32" i="1"/>
  <c r="I32" i="1"/>
  <c r="G32" i="1"/>
  <c r="F32" i="1"/>
  <c r="E32" i="1"/>
  <c r="D32" i="1"/>
  <c r="C32" i="1"/>
  <c r="O31" i="1"/>
  <c r="N31" i="1"/>
  <c r="N32" i="1" s="1"/>
  <c r="M31" i="1"/>
  <c r="L31" i="1"/>
  <c r="L32" i="1" s="1"/>
  <c r="K31" i="1"/>
  <c r="J31" i="1"/>
  <c r="J32" i="1" s="1"/>
  <c r="I31" i="1"/>
  <c r="H31" i="1"/>
  <c r="H32" i="1" s="1"/>
  <c r="G29" i="1"/>
  <c r="F29" i="1"/>
  <c r="E29" i="1"/>
  <c r="D29" i="1"/>
  <c r="P29" i="1" s="1"/>
  <c r="Q29" i="1" s="1"/>
  <c r="C29" i="1"/>
  <c r="G28" i="1"/>
  <c r="F28" i="1"/>
  <c r="E28" i="1"/>
  <c r="D28" i="1"/>
  <c r="C28" i="1"/>
  <c r="P28" i="1" s="1"/>
  <c r="L23" i="1"/>
  <c r="K23" i="1"/>
  <c r="J23" i="1"/>
  <c r="I23" i="1"/>
  <c r="H23" i="1"/>
  <c r="K22" i="1"/>
  <c r="J22" i="1"/>
  <c r="I22" i="1"/>
  <c r="H22" i="1"/>
  <c r="G22" i="1"/>
  <c r="J21" i="1"/>
  <c r="I21" i="1"/>
  <c r="H21" i="1"/>
  <c r="G21" i="1"/>
  <c r="F21" i="1"/>
  <c r="I20" i="1"/>
  <c r="H20" i="1"/>
  <c r="G20" i="1"/>
  <c r="F20" i="1"/>
  <c r="E20" i="1"/>
  <c r="H19" i="1"/>
  <c r="G19" i="1"/>
  <c r="F19" i="1"/>
  <c r="E19" i="1"/>
  <c r="D19" i="1"/>
  <c r="O16" i="1"/>
  <c r="N16" i="1"/>
  <c r="M16" i="1"/>
  <c r="L16" i="1"/>
  <c r="K16" i="1"/>
  <c r="J16" i="1"/>
  <c r="I16" i="1"/>
  <c r="H16" i="1"/>
  <c r="N15" i="1"/>
  <c r="M15" i="1"/>
  <c r="L15" i="1"/>
  <c r="K15" i="1"/>
  <c r="J15" i="1"/>
  <c r="I15" i="1"/>
  <c r="H15" i="1"/>
  <c r="G15" i="1"/>
  <c r="M14" i="1"/>
  <c r="L14" i="1"/>
  <c r="K14" i="1"/>
  <c r="J14" i="1"/>
  <c r="I14" i="1"/>
  <c r="H14" i="1"/>
  <c r="G14" i="1"/>
  <c r="F14" i="1"/>
  <c r="L13" i="1"/>
  <c r="K13" i="1"/>
  <c r="J13" i="1"/>
  <c r="I13" i="1"/>
  <c r="H13" i="1"/>
  <c r="G13" i="1"/>
  <c r="F13" i="1"/>
  <c r="E13" i="1"/>
  <c r="K12" i="1"/>
  <c r="J12" i="1"/>
  <c r="I12" i="1"/>
  <c r="H12" i="1"/>
  <c r="G12" i="1"/>
  <c r="F12" i="1"/>
  <c r="E12" i="1"/>
  <c r="D12" i="1"/>
  <c r="G7" i="1"/>
  <c r="G8" i="1" s="1"/>
  <c r="F7" i="1"/>
  <c r="F8" i="1" s="1"/>
  <c r="E7" i="1"/>
  <c r="E8" i="1" s="1"/>
  <c r="D7" i="1"/>
  <c r="D8" i="1" s="1"/>
  <c r="C7" i="1"/>
  <c r="L4" i="1"/>
  <c r="L3" i="1"/>
  <c r="N2" i="1"/>
  <c r="L2" i="1"/>
  <c r="P54" i="2" l="1"/>
  <c r="Q45" i="2"/>
  <c r="E60" i="2"/>
  <c r="E61" i="2" s="1"/>
  <c r="I60" i="2"/>
  <c r="I61" i="2" s="1"/>
  <c r="M60" i="2"/>
  <c r="M61" i="2" s="1"/>
  <c r="H60" i="2"/>
  <c r="H61" i="2" s="1"/>
  <c r="L60" i="2"/>
  <c r="L61" i="2" s="1"/>
  <c r="I25" i="2"/>
  <c r="I26" i="2" s="1"/>
  <c r="I9" i="2"/>
  <c r="M25" i="2"/>
  <c r="M26" i="2" s="1"/>
  <c r="M9" i="2"/>
  <c r="J9" i="2"/>
  <c r="J25" i="2"/>
  <c r="J26" i="2" s="1"/>
  <c r="N9" i="2"/>
  <c r="N25" i="2"/>
  <c r="N26" i="2" s="1"/>
  <c r="D65" i="2"/>
  <c r="P33" i="2"/>
  <c r="Q33" i="2" s="1"/>
  <c r="Q34" i="2" s="1"/>
  <c r="Q52" i="2" s="1"/>
  <c r="J65" i="2" s="1"/>
  <c r="G60" i="2"/>
  <c r="G61" i="2" s="1"/>
  <c r="K60" i="2"/>
  <c r="K61" i="2" s="1"/>
  <c r="O60" i="2"/>
  <c r="O61" i="2" s="1"/>
  <c r="F60" i="2"/>
  <c r="F61" i="2" s="1"/>
  <c r="P61" i="2" s="1"/>
  <c r="Q61" i="2" s="1"/>
  <c r="Q60" i="2" s="1"/>
  <c r="K65" i="2" s="1"/>
  <c r="J60" i="2"/>
  <c r="J61" i="2" s="1"/>
  <c r="N60" i="2"/>
  <c r="N61" i="2" s="1"/>
  <c r="K25" i="2"/>
  <c r="K26" i="2" s="1"/>
  <c r="K9" i="2"/>
  <c r="O25" i="2"/>
  <c r="O26" i="2" s="1"/>
  <c r="O9" i="2"/>
  <c r="P9" i="2" s="1"/>
  <c r="Q9" i="2" s="1"/>
  <c r="C65" i="2" s="1"/>
  <c r="H9" i="2"/>
  <c r="H25" i="2"/>
  <c r="H26" i="2" s="1"/>
  <c r="P26" i="2" s="1"/>
  <c r="L9" i="2"/>
  <c r="L25" i="2"/>
  <c r="L26" i="2" s="1"/>
  <c r="P34" i="2"/>
  <c r="H43" i="1"/>
  <c r="L43" i="1"/>
  <c r="F44" i="1"/>
  <c r="H44" i="1"/>
  <c r="J44" i="1"/>
  <c r="L44" i="1"/>
  <c r="N44" i="1"/>
  <c r="F43" i="1"/>
  <c r="N43" i="1"/>
  <c r="K44" i="1"/>
  <c r="J43" i="1"/>
  <c r="G44" i="1"/>
  <c r="O44" i="1"/>
  <c r="G54" i="1"/>
  <c r="K54" i="1"/>
  <c r="O54" i="1"/>
  <c r="D9" i="1"/>
  <c r="N8" i="1"/>
  <c r="L8" i="1"/>
  <c r="J8" i="1"/>
  <c r="H8" i="1"/>
  <c r="D25" i="1"/>
  <c r="D26" i="1" s="1"/>
  <c r="O8" i="1"/>
  <c r="M8" i="1"/>
  <c r="K8" i="1"/>
  <c r="I8" i="1"/>
  <c r="F9" i="1"/>
  <c r="F25" i="1"/>
  <c r="F26" i="1" s="1"/>
  <c r="E25" i="1"/>
  <c r="E26" i="1" s="1"/>
  <c r="E9" i="1"/>
  <c r="G25" i="1"/>
  <c r="G26" i="1" s="1"/>
  <c r="G9" i="1"/>
  <c r="P30" i="1"/>
  <c r="Q28" i="1"/>
  <c r="Q30" i="1" s="1"/>
  <c r="E54" i="1"/>
  <c r="N55" i="1"/>
  <c r="L55" i="1"/>
  <c r="J55" i="1"/>
  <c r="H55" i="1"/>
  <c r="F55" i="1"/>
  <c r="D55" i="1"/>
  <c r="D60" i="1" s="1"/>
  <c r="D61" i="1" s="1"/>
  <c r="O57" i="1"/>
  <c r="M57" i="1"/>
  <c r="K57" i="1"/>
  <c r="I57" i="1"/>
  <c r="G57" i="1"/>
  <c r="N59" i="1"/>
  <c r="L59" i="1"/>
  <c r="J59" i="1"/>
  <c r="H59" i="1"/>
  <c r="E33" i="1"/>
  <c r="G51" i="1"/>
  <c r="K51" i="1"/>
  <c r="O51" i="1"/>
  <c r="E55" i="1"/>
  <c r="I55" i="1"/>
  <c r="M55" i="1"/>
  <c r="H57" i="1"/>
  <c r="L57" i="1"/>
  <c r="K59" i="1"/>
  <c r="O59" i="1"/>
  <c r="O56" i="1"/>
  <c r="M56" i="1"/>
  <c r="K56" i="1"/>
  <c r="I56" i="1"/>
  <c r="G56" i="1"/>
  <c r="E56" i="1"/>
  <c r="D33" i="1"/>
  <c r="N58" i="1"/>
  <c r="L58" i="1"/>
  <c r="J58" i="1"/>
  <c r="H58" i="1"/>
  <c r="F33" i="1"/>
  <c r="P32" i="1"/>
  <c r="Q32" i="1" s="1"/>
  <c r="C33" i="1"/>
  <c r="G33" i="1"/>
  <c r="I44" i="1"/>
  <c r="M44" i="1"/>
  <c r="D54" i="1"/>
  <c r="F52" i="1"/>
  <c r="F54" i="1" s="1"/>
  <c r="H52" i="1"/>
  <c r="H54" i="1" s="1"/>
  <c r="J52" i="1"/>
  <c r="J54" i="1" s="1"/>
  <c r="L52" i="1"/>
  <c r="L54" i="1" s="1"/>
  <c r="N52" i="1"/>
  <c r="N54" i="1" s="1"/>
  <c r="E51" i="1"/>
  <c r="I51" i="1"/>
  <c r="M51" i="1"/>
  <c r="G55" i="1"/>
  <c r="K55" i="1"/>
  <c r="K60" i="1" s="1"/>
  <c r="K61" i="1" s="1"/>
  <c r="O55" i="1"/>
  <c r="H56" i="1"/>
  <c r="L56" i="1"/>
  <c r="F57" i="1"/>
  <c r="J57" i="1"/>
  <c r="N57" i="1"/>
  <c r="I58" i="1"/>
  <c r="M58" i="1"/>
  <c r="I59" i="1"/>
  <c r="M59" i="1"/>
  <c r="D51" i="1"/>
  <c r="F51" i="1"/>
  <c r="H51" i="1"/>
  <c r="J51" i="1"/>
  <c r="L51" i="1"/>
  <c r="N51" i="1"/>
  <c r="P35" i="2" l="1"/>
  <c r="P36" i="2" s="1"/>
  <c r="P63" i="2" s="1"/>
  <c r="Q26" i="2"/>
  <c r="Q54" i="2"/>
  <c r="Q62" i="2" s="1"/>
  <c r="Q44" i="2"/>
  <c r="I65" i="2" s="1"/>
  <c r="P62" i="2"/>
  <c r="P44" i="1"/>
  <c r="P45" i="1" s="1"/>
  <c r="Q45" i="1" s="1"/>
  <c r="I60" i="1"/>
  <c r="I61" i="1" s="1"/>
  <c r="P52" i="1"/>
  <c r="P53" i="1" s="1"/>
  <c r="Q53" i="1" s="1"/>
  <c r="H60" i="1"/>
  <c r="H61" i="1" s="1"/>
  <c r="L60" i="1"/>
  <c r="L61" i="1" s="1"/>
  <c r="D65" i="1"/>
  <c r="I25" i="1"/>
  <c r="I26" i="1" s="1"/>
  <c r="I9" i="1"/>
  <c r="P9" i="1" s="1"/>
  <c r="Q9" i="1" s="1"/>
  <c r="C65" i="1" s="1"/>
  <c r="M25" i="1"/>
  <c r="M26" i="1" s="1"/>
  <c r="M9" i="1"/>
  <c r="J9" i="1"/>
  <c r="J25" i="1"/>
  <c r="J26" i="1" s="1"/>
  <c r="N9" i="1"/>
  <c r="N25" i="1"/>
  <c r="N26" i="1" s="1"/>
  <c r="O60" i="1"/>
  <c r="O61" i="1" s="1"/>
  <c r="G60" i="1"/>
  <c r="G61" i="1" s="1"/>
  <c r="P33" i="1"/>
  <c r="Q33" i="1" s="1"/>
  <c r="Q34" i="1" s="1"/>
  <c r="M60" i="1"/>
  <c r="M61" i="1" s="1"/>
  <c r="E60" i="1"/>
  <c r="E61" i="1" s="1"/>
  <c r="F60" i="1"/>
  <c r="F61" i="1" s="1"/>
  <c r="J60" i="1"/>
  <c r="J61" i="1" s="1"/>
  <c r="N60" i="1"/>
  <c r="N61" i="1" s="1"/>
  <c r="P34" i="1"/>
  <c r="K25" i="1"/>
  <c r="K26" i="1" s="1"/>
  <c r="K9" i="1"/>
  <c r="O25" i="1"/>
  <c r="O26" i="1" s="1"/>
  <c r="O9" i="1"/>
  <c r="H9" i="1"/>
  <c r="H25" i="1"/>
  <c r="H26" i="1" s="1"/>
  <c r="P26" i="1" s="1"/>
  <c r="L9" i="1"/>
  <c r="L25" i="1"/>
  <c r="L26" i="1" s="1"/>
  <c r="E65" i="2" l="1"/>
  <c r="Q35" i="2"/>
  <c r="P61" i="1"/>
  <c r="Q61" i="1" s="1"/>
  <c r="Q60" i="1" s="1"/>
  <c r="K65" i="1" s="1"/>
  <c r="P35" i="1"/>
  <c r="P36" i="1" s="1"/>
  <c r="P63" i="1" s="1"/>
  <c r="Q26" i="1"/>
  <c r="Q54" i="1"/>
  <c r="Q44" i="1"/>
  <c r="I65" i="1" s="1"/>
  <c r="Q52" i="1"/>
  <c r="J65" i="1" s="1"/>
  <c r="P54" i="1"/>
  <c r="P62" i="1" s="1"/>
  <c r="F65" i="2" l="1"/>
  <c r="Q36" i="2"/>
  <c r="Q62" i="1"/>
  <c r="E65" i="1"/>
  <c r="Q35" i="1"/>
  <c r="Q63" i="2" l="1"/>
  <c r="H65" i="2"/>
  <c r="Q36" i="1"/>
  <c r="F65" i="1"/>
  <c r="Q63" i="1" l="1"/>
  <c r="H65" i="1"/>
</calcChain>
</file>

<file path=xl/sharedStrings.xml><?xml version="1.0" encoding="utf-8"?>
<sst xmlns="http://schemas.openxmlformats.org/spreadsheetml/2006/main" count="202" uniqueCount="78">
  <si>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</si>
  <si>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</si>
  <si>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</si>
  <si>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</si>
  <si>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</si>
  <si>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</si>
  <si>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</si>
  <si>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</si>
  <si>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</si>
  <si>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</si>
  <si>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</si>
  <si>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</si>
  <si>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</si>
  <si>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</si>
  <si>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</si>
  <si>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</si>
  <si>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</si>
  <si>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アステラス製薬</t>
    <rPh sb="5" eb="7">
      <t>セイヤク</t>
    </rPh>
    <phoneticPr fontId="1"/>
  </si>
  <si>
    <t>計算基準</t>
    <rPh sb="0" eb="2">
      <t>ケイサン</t>
    </rPh>
    <rPh sb="2" eb="4">
      <t>キジュン</t>
    </rPh>
    <phoneticPr fontId="1"/>
  </si>
  <si>
    <t>資本コスト</t>
    <rPh sb="0" eb="2">
      <t>シホン</t>
    </rPh>
    <phoneticPr fontId="1"/>
  </si>
  <si>
    <t>税率</t>
    <rPh sb="0" eb="2">
      <t>ゼイリツ</t>
    </rPh>
    <phoneticPr fontId="1"/>
  </si>
  <si>
    <t>耐用年数</t>
    <rPh sb="0" eb="2">
      <t>タイヨウ</t>
    </rPh>
    <rPh sb="2" eb="4">
      <t>ネンスウ</t>
    </rPh>
    <phoneticPr fontId="1"/>
  </si>
  <si>
    <t>ラグ</t>
    <phoneticPr fontId="1"/>
  </si>
  <si>
    <t>利益　　調整率</t>
    <rPh sb="0" eb="2">
      <t>リエキ</t>
    </rPh>
    <rPh sb="4" eb="6">
      <t>チョウセイ</t>
    </rPh>
    <rPh sb="6" eb="7">
      <t>リツ</t>
    </rPh>
    <phoneticPr fontId="1"/>
  </si>
  <si>
    <t>年額　　換算係数</t>
    <rPh sb="0" eb="2">
      <t>ネンガク</t>
    </rPh>
    <rPh sb="4" eb="6">
      <t>カンザン</t>
    </rPh>
    <rPh sb="6" eb="8">
      <t>ケイスウ</t>
    </rPh>
    <phoneticPr fontId="1"/>
  </si>
  <si>
    <t>D-O</t>
    <phoneticPr fontId="1"/>
  </si>
  <si>
    <t>C-O</t>
    <phoneticPr fontId="1"/>
  </si>
  <si>
    <t>利益係数計算結果</t>
    <rPh sb="0" eb="2">
      <t>リエキ</t>
    </rPh>
    <rPh sb="2" eb="4">
      <t>ケイスウ</t>
    </rPh>
    <rPh sb="4" eb="6">
      <t>ケイサン</t>
    </rPh>
    <rPh sb="6" eb="8">
      <t>ケッカ</t>
    </rPh>
    <phoneticPr fontId="1"/>
  </si>
  <si>
    <t>機器装置</t>
    <rPh sb="0" eb="2">
      <t>キキ</t>
    </rPh>
    <rPh sb="2" eb="4">
      <t>ソウチ</t>
    </rPh>
    <phoneticPr fontId="1"/>
  </si>
  <si>
    <t>C-G</t>
    <phoneticPr fontId="1"/>
  </si>
  <si>
    <t>ソフトウェア</t>
    <phoneticPr fontId="1"/>
  </si>
  <si>
    <t>ソフトウェア</t>
    <phoneticPr fontId="1"/>
  </si>
  <si>
    <t>E-O</t>
    <phoneticPr fontId="1"/>
  </si>
  <si>
    <t>経費</t>
    <rPh sb="0" eb="2">
      <t>ケイヒ</t>
    </rPh>
    <phoneticPr fontId="1"/>
  </si>
  <si>
    <t>連結経常利益</t>
    <rPh sb="0" eb="2">
      <t>レンケツ</t>
    </rPh>
    <rPh sb="2" eb="4">
      <t>ケイジョウ</t>
    </rPh>
    <rPh sb="4" eb="6">
      <t>リエキ</t>
    </rPh>
    <phoneticPr fontId="1"/>
  </si>
  <si>
    <t xml:space="preserve">    -税引後利益</t>
    <rPh sb="5" eb="7">
      <t>ゼイビ</t>
    </rPh>
    <rPh sb="7" eb="8">
      <t>ゴ</t>
    </rPh>
    <rPh sb="8" eb="10">
      <t>リエキ</t>
    </rPh>
    <phoneticPr fontId="1"/>
  </si>
  <si>
    <t xml:space="preserve">    -増加額</t>
    <rPh sb="5" eb="7">
      <t>ゾウカ</t>
    </rPh>
    <rPh sb="7" eb="8">
      <t>ガク</t>
    </rPh>
    <phoneticPr fontId="1"/>
  </si>
  <si>
    <t>　－増加額現在価値</t>
    <rPh sb="2" eb="4">
      <t>ゾウカ</t>
    </rPh>
    <rPh sb="4" eb="5">
      <t>ガク</t>
    </rPh>
    <rPh sb="5" eb="9">
      <t>ゲンザイカチ</t>
    </rPh>
    <phoneticPr fontId="1"/>
  </si>
  <si>
    <t>機装前期末資産額</t>
    <rPh sb="0" eb="2">
      <t>キソウ</t>
    </rPh>
    <rPh sb="2" eb="5">
      <t>ゼンキマツ</t>
    </rPh>
    <rPh sb="5" eb="7">
      <t>シサン</t>
    </rPh>
    <rPh sb="7" eb="8">
      <t>ガク</t>
    </rPh>
    <phoneticPr fontId="1"/>
  </si>
  <si>
    <t>機装資産増加額</t>
    <rPh sb="0" eb="2">
      <t>キソウ</t>
    </rPh>
    <rPh sb="2" eb="4">
      <t>シサン</t>
    </rPh>
    <rPh sb="4" eb="6">
      <t>ゾウカ</t>
    </rPh>
    <rPh sb="6" eb="7">
      <t>ガク</t>
    </rPh>
    <phoneticPr fontId="1"/>
  </si>
  <si>
    <t xml:space="preserve"> －減価償却額</t>
    <rPh sb="2" eb="4">
      <t>ゲンカ</t>
    </rPh>
    <rPh sb="4" eb="6">
      <t>ショウキャク</t>
    </rPh>
    <rPh sb="6" eb="7">
      <t>ガク</t>
    </rPh>
    <phoneticPr fontId="1"/>
  </si>
  <si>
    <t>ソフト前期末試算額</t>
    <rPh sb="3" eb="6">
      <t>ゼンキマツ</t>
    </rPh>
    <rPh sb="6" eb="8">
      <t>シサン</t>
    </rPh>
    <rPh sb="8" eb="9">
      <t>ガク</t>
    </rPh>
    <phoneticPr fontId="1"/>
  </si>
  <si>
    <t>ソフト資産増加額</t>
    <rPh sb="3" eb="5">
      <t>シサン</t>
    </rPh>
    <rPh sb="5" eb="7">
      <t>ゾウカ</t>
    </rPh>
    <rPh sb="7" eb="8">
      <t>ガク</t>
    </rPh>
    <phoneticPr fontId="1"/>
  </si>
  <si>
    <t>キャッシュフロー</t>
    <phoneticPr fontId="1"/>
  </si>
  <si>
    <t xml:space="preserve">   -現在価値</t>
    <phoneticPr fontId="1"/>
  </si>
  <si>
    <t>投資現在価値</t>
    <rPh sb="0" eb="2">
      <t>トウシ</t>
    </rPh>
    <rPh sb="2" eb="6">
      <t>ゲンザイカチ</t>
    </rPh>
    <phoneticPr fontId="1"/>
  </si>
  <si>
    <t>　－機器装置</t>
    <rPh sb="2" eb="4">
      <t>キキ</t>
    </rPh>
    <rPh sb="4" eb="6">
      <t>ソウチ</t>
    </rPh>
    <phoneticPr fontId="1"/>
  </si>
  <si>
    <t>　－ソフトウェア</t>
    <phoneticPr fontId="1"/>
  </si>
  <si>
    <t>　－合計</t>
    <rPh sb="2" eb="4">
      <t>ゴウケイ</t>
    </rPh>
    <phoneticPr fontId="1"/>
  </si>
  <si>
    <t>人件費</t>
    <rPh sb="0" eb="2">
      <t>ジンケン</t>
    </rPh>
    <rPh sb="2" eb="3">
      <t>ヒ</t>
    </rPh>
    <phoneticPr fontId="1"/>
  </si>
  <si>
    <t>　－人件費現価</t>
    <rPh sb="2" eb="4">
      <t>ジンケン</t>
    </rPh>
    <rPh sb="4" eb="5">
      <t>ヒ</t>
    </rPh>
    <rPh sb="5" eb="7">
      <t>ゲンカ</t>
    </rPh>
    <phoneticPr fontId="1"/>
  </si>
  <si>
    <t>現価総合計</t>
    <rPh sb="0" eb="2">
      <t>ゲンカ</t>
    </rPh>
    <rPh sb="2" eb="3">
      <t>ソウ</t>
    </rPh>
    <rPh sb="3" eb="5">
      <t>ゴウケイ</t>
    </rPh>
    <phoneticPr fontId="1"/>
  </si>
  <si>
    <t>企業投資正味現価 *1</t>
    <rPh sb="0" eb="2">
      <t>キギョウ</t>
    </rPh>
    <rPh sb="2" eb="4">
      <t>トウシ</t>
    </rPh>
    <rPh sb="4" eb="6">
      <t>ショウミ</t>
    </rPh>
    <rPh sb="6" eb="8">
      <t>ゲンカ</t>
    </rPh>
    <phoneticPr fontId="1"/>
  </si>
  <si>
    <t>企業正味現価利益率</t>
    <rPh sb="0" eb="2">
      <t>キギョウ</t>
    </rPh>
    <rPh sb="2" eb="4">
      <t>ショウミ</t>
    </rPh>
    <rPh sb="4" eb="6">
      <t>ゲンカ</t>
    </rPh>
    <rPh sb="6" eb="8">
      <t>リエキ</t>
    </rPh>
    <rPh sb="8" eb="9">
      <t>リツ</t>
    </rPh>
    <phoneticPr fontId="1"/>
  </si>
  <si>
    <t>連結経常利益回帰分析</t>
    <rPh sb="0" eb="2">
      <t>レンケツ</t>
    </rPh>
    <rPh sb="2" eb="4">
      <t>ケイジョウ</t>
    </rPh>
    <rPh sb="4" eb="6">
      <t>リエキ</t>
    </rPh>
    <rPh sb="6" eb="8">
      <t>カイキ</t>
    </rPh>
    <rPh sb="8" eb="10">
      <t>ブンセキ</t>
    </rPh>
    <phoneticPr fontId="1"/>
  </si>
  <si>
    <t>　－機械装置投資利益</t>
    <rPh sb="2" eb="4">
      <t>キカイ</t>
    </rPh>
    <rPh sb="4" eb="6">
      <t>ソウチ</t>
    </rPh>
    <rPh sb="6" eb="8">
      <t>トウシ</t>
    </rPh>
    <rPh sb="8" eb="10">
      <t>リエキ</t>
    </rPh>
    <phoneticPr fontId="1"/>
  </si>
  <si>
    <t>　－機械装置合計</t>
    <rPh sb="2" eb="4">
      <t>キカイ</t>
    </rPh>
    <rPh sb="4" eb="6">
      <t>ソウチ</t>
    </rPh>
    <rPh sb="6" eb="8">
      <t>ゴウケイ</t>
    </rPh>
    <phoneticPr fontId="1"/>
  </si>
  <si>
    <t>　ー現在価値合計</t>
    <rPh sb="2" eb="6">
      <t>ゲンザイカチ</t>
    </rPh>
    <rPh sb="6" eb="8">
      <t>ゴウケイ</t>
    </rPh>
    <phoneticPr fontId="1"/>
  </si>
  <si>
    <t>　－正味現在価値</t>
    <rPh sb="2" eb="4">
      <t>ショウミ</t>
    </rPh>
    <rPh sb="4" eb="8">
      <t>ゲンザイカチ</t>
    </rPh>
    <phoneticPr fontId="1"/>
  </si>
  <si>
    <r>
      <t>　－</t>
    </r>
    <r>
      <rPr>
        <sz val="9"/>
        <rFont val="ＭＳ Ｐゴシック"/>
        <family val="3"/>
        <charset val="128"/>
      </rPr>
      <t>ソフトウェア</t>
    </r>
    <r>
      <rPr>
        <sz val="11"/>
        <rFont val="ＭＳ Ｐゴシック"/>
        <family val="3"/>
        <charset val="128"/>
      </rPr>
      <t>投資利益</t>
    </r>
    <rPh sb="8" eb="10">
      <t>トウシ</t>
    </rPh>
    <rPh sb="10" eb="12">
      <t>リエキ</t>
    </rPh>
    <phoneticPr fontId="1"/>
  </si>
  <si>
    <t>　－ソフトウェア合計</t>
    <rPh sb="8" eb="10">
      <t>ゴウケイ</t>
    </rPh>
    <phoneticPr fontId="1"/>
  </si>
  <si>
    <t>　ー正味現在価値</t>
    <rPh sb="2" eb="4">
      <t>ショウミ</t>
    </rPh>
    <rPh sb="4" eb="8">
      <t>ゲンザイカチ</t>
    </rPh>
    <phoneticPr fontId="1"/>
  </si>
  <si>
    <t>　－正味現在価値合計</t>
    <rPh sb="2" eb="4">
      <t>ショウミ</t>
    </rPh>
    <rPh sb="4" eb="8">
      <t>ゲンザイカチ</t>
    </rPh>
    <rPh sb="8" eb="10">
      <t>ゴウケイ</t>
    </rPh>
    <phoneticPr fontId="1"/>
  </si>
  <si>
    <t>　－人件費利益</t>
    <rPh sb="2" eb="4">
      <t>ジンケン</t>
    </rPh>
    <rPh sb="4" eb="5">
      <t>ヒ</t>
    </rPh>
    <rPh sb="5" eb="7">
      <t>リエキ</t>
    </rPh>
    <phoneticPr fontId="1"/>
  </si>
  <si>
    <t>　－人件費合計</t>
    <rPh sb="2" eb="4">
      <t>ジンケン</t>
    </rPh>
    <rPh sb="4" eb="5">
      <t>ヒ</t>
    </rPh>
    <rPh sb="5" eb="7">
      <t>ゴウケイ</t>
    </rPh>
    <phoneticPr fontId="1"/>
  </si>
  <si>
    <t>　－現在価値合計</t>
    <rPh sb="2" eb="6">
      <t>ゲンザイカチ</t>
    </rPh>
    <rPh sb="6" eb="8">
      <t>ゴウケイ</t>
    </rPh>
    <phoneticPr fontId="1"/>
  </si>
  <si>
    <t>現在価値総合計</t>
    <rPh sb="0" eb="4">
      <t>ゲンザイカチ</t>
    </rPh>
    <rPh sb="4" eb="6">
      <t>ソウゴウ</t>
    </rPh>
    <rPh sb="6" eb="7">
      <t>ケイ</t>
    </rPh>
    <phoneticPr fontId="1"/>
  </si>
  <si>
    <t>　－差額の二乗*2</t>
    <rPh sb="2" eb="4">
      <t>サガク</t>
    </rPh>
    <rPh sb="5" eb="7">
      <t>ジジョウ</t>
    </rPh>
    <phoneticPr fontId="1"/>
  </si>
  <si>
    <t>正味価値分析</t>
    <rPh sb="0" eb="2">
      <t>ショウミ</t>
    </rPh>
    <rPh sb="2" eb="4">
      <t>カチ</t>
    </rPh>
    <rPh sb="4" eb="6">
      <t>ブンセキ</t>
    </rPh>
    <phoneticPr fontId="1"/>
  </si>
  <si>
    <t>利益現価</t>
    <rPh sb="0" eb="2">
      <t>リエキ</t>
    </rPh>
    <rPh sb="2" eb="4">
      <t>ゲンカ</t>
    </rPh>
    <phoneticPr fontId="1"/>
  </si>
  <si>
    <t>投資現価</t>
    <rPh sb="0" eb="2">
      <t>トウシ</t>
    </rPh>
    <rPh sb="2" eb="4">
      <t>ゲンカ</t>
    </rPh>
    <phoneticPr fontId="1"/>
  </si>
  <si>
    <t>CF現価</t>
    <rPh sb="2" eb="4">
      <t>ゲンカ</t>
    </rPh>
    <phoneticPr fontId="1"/>
  </si>
  <si>
    <t>正味現価</t>
    <rPh sb="0" eb="2">
      <t>ショウミ</t>
    </rPh>
    <rPh sb="2" eb="4">
      <t>ゲンカ</t>
    </rPh>
    <phoneticPr fontId="1"/>
  </si>
  <si>
    <t>資産比率</t>
    <rPh sb="0" eb="2">
      <t>シサン</t>
    </rPh>
    <rPh sb="2" eb="4">
      <t>ヒリツ</t>
    </rPh>
    <phoneticPr fontId="1"/>
  </si>
  <si>
    <t>全利率</t>
    <rPh sb="0" eb="1">
      <t>ゼン</t>
    </rPh>
    <rPh sb="1" eb="3">
      <t>リリツ</t>
    </rPh>
    <phoneticPr fontId="1"/>
  </si>
  <si>
    <t>設備利率</t>
    <rPh sb="0" eb="2">
      <t>セツビ</t>
    </rPh>
    <rPh sb="2" eb="4">
      <t>リリツ</t>
    </rPh>
    <phoneticPr fontId="1"/>
  </si>
  <si>
    <t>情報利率</t>
    <rPh sb="0" eb="2">
      <t>ジョウホウ</t>
    </rPh>
    <rPh sb="2" eb="4">
      <t>リリツ</t>
    </rPh>
    <phoneticPr fontId="1"/>
  </si>
  <si>
    <t>組織利率</t>
    <rPh sb="0" eb="2">
      <t>ソシキ</t>
    </rPh>
    <rPh sb="2" eb="4">
      <t>リリツ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</si>
</sst>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_ "/>
    <numFmt numFmtId="177" formatCode="0.000_ "/>
    <numFmt numFmtId="178" formatCode="0.000_);[Red]\(0.000\)"/>
    <numFmt numFmtId="179" formatCode="0.00_ "/>
    <numFmt numFmtId="180" formatCode="0_);[Red]\(0\)"/>
    <numFmt numFmtId="181" formatCode="#,##0_);[Red]\(#,##0\)"/>
    <numFmt numFmtId="182" formatCode="#,##0_ "/>
    <numFmt numFmtId="183" formatCode="#,##0.000_);[Red]\(#,##0.000\)"/>
    <numFmt numFmtId="184" formatCode="#,##0.000_ "/>
    <numFmt numFmtId="185" formatCode="#,##0.00_);[Red]\(#,##0.00\)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177" fontId="0" fillId="0" borderId="6" xfId="0" applyNumberFormat="1" applyBorder="1"/>
    <xf numFmtId="0" fontId="0" fillId="0" borderId="5" xfId="0" applyBorder="1"/>
    <xf numFmtId="0" fontId="0" fillId="0" borderId="11" xfId="0" applyBorder="1" applyAlignment="1">
      <alignment horizontal="left" vertical="center"/>
    </xf>
    <xf numFmtId="0" fontId="0" fillId="0" borderId="13" xfId="0" applyBorder="1"/>
    <xf numFmtId="178" fontId="0" fillId="0" borderId="16" xfId="0" applyNumberFormat="1" applyBorder="1"/>
    <xf numFmtId="0" fontId="0" fillId="0" borderId="16" xfId="0" applyBorder="1"/>
    <xf numFmtId="0" fontId="2" fillId="0" borderId="1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/>
    <xf numFmtId="179" fontId="0" fillId="0" borderId="20" xfId="0" applyNumberFormat="1" applyBorder="1" applyAlignment="1">
      <alignment vertical="center"/>
    </xf>
    <xf numFmtId="0" fontId="2" fillId="0" borderId="20" xfId="0" applyFont="1" applyBorder="1"/>
    <xf numFmtId="0" fontId="0" fillId="0" borderId="21" xfId="0" applyBorder="1"/>
    <xf numFmtId="179" fontId="0" fillId="0" borderId="22" xfId="0" applyNumberFormat="1" applyBorder="1"/>
    <xf numFmtId="177" fontId="0" fillId="0" borderId="24" xfId="0" applyNumberFormat="1" applyBorder="1"/>
    <xf numFmtId="0" fontId="0" fillId="0" borderId="24" xfId="0" applyBorder="1"/>
    <xf numFmtId="0" fontId="0" fillId="0" borderId="26" xfId="0" applyBorder="1"/>
    <xf numFmtId="180" fontId="0" fillId="0" borderId="1" xfId="0" applyNumberFormat="1" applyFill="1" applyBorder="1" applyAlignment="1">
      <alignment horizontal="center"/>
    </xf>
    <xf numFmtId="181" fontId="0" fillId="2" borderId="1" xfId="0" applyNumberFormat="1" applyFill="1" applyBorder="1"/>
    <xf numFmtId="181" fontId="0" fillId="0" borderId="1" xfId="0" applyNumberFormat="1" applyBorder="1"/>
    <xf numFmtId="181" fontId="0" fillId="0" borderId="1" xfId="0" applyNumberFormat="1" applyFill="1" applyBorder="1"/>
    <xf numFmtId="182" fontId="0" fillId="0" borderId="1" xfId="0" applyNumberFormat="1" applyBorder="1"/>
    <xf numFmtId="181" fontId="0" fillId="3" borderId="1" xfId="0" applyNumberFormat="1" applyFill="1" applyBorder="1"/>
    <xf numFmtId="181" fontId="0" fillId="4" borderId="1" xfId="0" applyNumberFormat="1" applyFill="1" applyBorder="1"/>
    <xf numFmtId="183" fontId="0" fillId="0" borderId="1" xfId="0" applyNumberFormat="1" applyFill="1" applyBorder="1"/>
    <xf numFmtId="0" fontId="0" fillId="0" borderId="26" xfId="0" applyFill="1" applyBorder="1"/>
    <xf numFmtId="181" fontId="0" fillId="0" borderId="0" xfId="0" applyNumberFormat="1"/>
    <xf numFmtId="184" fontId="0" fillId="0" borderId="1" xfId="0" applyNumberFormat="1" applyBorder="1"/>
    <xf numFmtId="0" fontId="0" fillId="5" borderId="1" xfId="0" applyFill="1" applyBorder="1"/>
    <xf numFmtId="185" fontId="0" fillId="0" borderId="1" xfId="0" applyNumberFormat="1" applyBorder="1"/>
    <xf numFmtId="178" fontId="0" fillId="0" borderId="1" xfId="0" applyNumberFormat="1" applyBorder="1"/>
    <xf numFmtId="183" fontId="0" fillId="2" borderId="1" xfId="0" applyNumberFormat="1" applyFill="1" applyBorder="1"/>
    <xf numFmtId="178" fontId="0" fillId="2" borderId="1" xfId="0" applyNumberFormat="1" applyFill="1" applyBorder="1"/>
    <xf numFmtId="178" fontId="0" fillId="0" borderId="0" xfId="0" applyNumberFormat="1" applyBorder="1"/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6" xfId="0" applyNumberFormat="1" applyBorder="1" applyAlignment="1">
      <alignment horizontal="center"/>
    </xf>
    <xf numFmtId="176" fontId="0" fillId="0" borderId="7" xfId="0" applyNumberFormat="1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6" xfId="0" applyFill="1" applyBorder="1" applyAlignment="1">
      <alignment horizontal="center"/>
    </xf>
    <xf numFmtId="178" fontId="0" fillId="0" borderId="6" xfId="0" applyNumberFormat="1" applyBorder="1"/>
    <xf numFmtId="178" fontId="0" fillId="0" borderId="24" xfId="0" applyNumberFormat="1" applyBorder="1"/>
    <xf numFmtId="181" fontId="0" fillId="0" borderId="16" xfId="0" applyNumberFormat="1" applyBorder="1"/>
    <xf numFmtId="181" fontId="0" fillId="0" borderId="16" xfId="0" applyNumberFormat="1" applyFill="1" applyBorder="1"/>
    <xf numFmtId="182" fontId="0" fillId="0" borderId="16" xfId="0" applyNumberFormat="1" applyBorder="1"/>
    <xf numFmtId="181" fontId="0" fillId="5" borderId="16" xfId="0" applyNumberFormat="1" applyFill="1" applyBorder="1"/>
    <xf numFmtId="183" fontId="0" fillId="3" borderId="16" xfId="0" applyNumberFormat="1" applyFill="1" applyBorder="1"/>
    <xf numFmtId="178" fontId="0" fillId="3" borderId="16" xfId="0" applyNumberFormat="1" applyFill="1" applyBorder="1"/>
    <xf numFmtId="183" fontId="0" fillId="0" borderId="16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tabSelected="1" zoomScale="60" workbookViewId="0">
      <selection sqref="A1:S64"/>
    </sheetView>
  </sheetViews>
  <sheetFormatPr defaultRowHeight="13.5" x14ac:dyDescent="0.15"/>
  <cols>
    <col min="1" max="1" width="3.375" customWidth="1"/>
    <col min="2" max="2" width="20.625" customWidth="1"/>
    <col min="3" max="3" width="10.25" customWidth="1"/>
    <col min="4" max="15" width="8.5" customWidth="1"/>
    <col min="16" max="16" width="9.875" customWidth="1"/>
    <col min="17" max="17" width="9.125" customWidth="1"/>
    <col min="18" max="18" width="4.25" customWidth="1"/>
    <col min="19" max="19" width="0.875" customWidth="1"/>
  </cols>
  <sheetData>
    <row r="1" spans="1:18" ht="14.25" thickBo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55" t="s">
        <v>16</v>
      </c>
      <c r="R1" s="4">
        <v>1</v>
      </c>
    </row>
    <row r="2" spans="1:18" ht="13.5" customHeight="1" x14ac:dyDescent="0.15">
      <c r="A2" s="4">
        <v>2</v>
      </c>
      <c r="B2" s="5" t="s">
        <v>17</v>
      </c>
      <c r="C2" s="44" t="s">
        <v>18</v>
      </c>
      <c r="D2" s="47" t="s">
        <v>19</v>
      </c>
      <c r="E2" s="47" t="s">
        <v>20</v>
      </c>
      <c r="F2" s="49" t="s">
        <v>21</v>
      </c>
      <c r="G2" s="50"/>
      <c r="H2" s="6" t="s">
        <v>22</v>
      </c>
      <c r="I2" s="41" t="s">
        <v>23</v>
      </c>
      <c r="J2" s="52" t="s">
        <v>24</v>
      </c>
      <c r="K2" s="7" t="s">
        <v>25</v>
      </c>
      <c r="L2" s="8">
        <f>1/(1+$D$4)^$D$5+1/(1+$D$4)^$E$5+1/(1+$D$4)^$F$5+1/(1+$D$4)^$G$5+1/(1+$D$4)^$H$5+1/(1+$D$4)^$I$5+1/(1+$D$4)^$J$5+1/(1+$D$4)^$K$5+1/(1+$D$4)^$L$5+1/(1+$D$4)^$M$5+1/(1+$D$4)^$N$5+1/(1+$D$4)^$O$5</f>
        <v>10.773337759426255</v>
      </c>
      <c r="M2" s="9" t="s">
        <v>26</v>
      </c>
      <c r="N2" s="8">
        <f>1/(1+$D$4)^$C$5+1/(1+$D$4)^$D$5+1/(1+$D$4)^$E$5+1/(1+$D$4)^$F$5+1/(1+$D$4)^$G$5+1/(1+$D$4)^$H$5+1/(1+$D$4)^$I$5+1/(1+$D$4)^$J$5+1/(1+$D$4)^$K$5+1/(1+$D$4)^$L$5+1/(1+$D$4)^$M$5+1/(1+$D$4)^$N$5+1/(1+$D$4)^$O$5</f>
        <v>11.988844009426254</v>
      </c>
      <c r="O2" s="41" t="s">
        <v>27</v>
      </c>
      <c r="P2" s="7" t="s">
        <v>28</v>
      </c>
      <c r="Q2" s="56">
        <v>5.3832480314876268</v>
      </c>
      <c r="R2" s="4">
        <v>2</v>
      </c>
    </row>
    <row r="3" spans="1:18" x14ac:dyDescent="0.15">
      <c r="A3" s="4">
        <v>3</v>
      </c>
      <c r="B3" s="10">
        <v>266003</v>
      </c>
      <c r="C3" s="45"/>
      <c r="D3" s="48"/>
      <c r="E3" s="48"/>
      <c r="F3" s="4" t="s">
        <v>28</v>
      </c>
      <c r="G3" s="4">
        <v>8</v>
      </c>
      <c r="H3" s="11">
        <v>2</v>
      </c>
      <c r="I3" s="51"/>
      <c r="J3" s="53"/>
      <c r="K3" s="4" t="s">
        <v>29</v>
      </c>
      <c r="L3" s="12">
        <f>(1/(1+$D$4)^$C$5+1/(1+$D$4)^$D$5+1/(1+$D$4)^$E$5+1/(1+$D$4)^$F$5+1/(1+$D$4)^$G$5)</f>
        <v>5.52563125</v>
      </c>
      <c r="M3" s="4"/>
      <c r="N3" s="13"/>
      <c r="O3" s="42"/>
      <c r="P3" s="14" t="s">
        <v>30</v>
      </c>
      <c r="Q3" s="12">
        <v>5.6710176817716027</v>
      </c>
      <c r="R3" s="4">
        <v>3</v>
      </c>
    </row>
    <row r="4" spans="1:18" ht="14.25" thickBot="1" x14ac:dyDescent="0.2">
      <c r="A4" s="4">
        <v>4</v>
      </c>
      <c r="B4" s="15">
        <v>3.9E-2</v>
      </c>
      <c r="C4" s="46"/>
      <c r="D4" s="16">
        <v>0.05</v>
      </c>
      <c r="E4" s="17">
        <v>0.5</v>
      </c>
      <c r="F4" s="18" t="s">
        <v>31</v>
      </c>
      <c r="G4" s="16">
        <v>5</v>
      </c>
      <c r="H4" s="19">
        <v>1</v>
      </c>
      <c r="I4" s="20">
        <v>1</v>
      </c>
      <c r="J4" s="54"/>
      <c r="K4" s="16" t="s">
        <v>32</v>
      </c>
      <c r="L4" s="21">
        <f>1/(1+$D$4)^$E$5+1/(1+$D$4)^$F$5+1/(1+$D$4)^$G$5+1/(1+$D$4)^$H$5+1/(1+$D$4)^$I$5+1/(1+$D$4)^$J$5+1/(1+$D$4)^$K$5+1/(1+$D$4)^$L$5+1/(1+$D$4)^$M$5+1/(1+$D$4)^$N$5+1/(1+$D$4)^$O$5</f>
        <v>9.6157127594262555</v>
      </c>
      <c r="M4" s="16"/>
      <c r="N4" s="22"/>
      <c r="O4" s="43"/>
      <c r="P4" s="16" t="s">
        <v>33</v>
      </c>
      <c r="Q4" s="57">
        <v>-0.28919808995063517</v>
      </c>
      <c r="R4" s="4">
        <v>4</v>
      </c>
    </row>
    <row r="5" spans="1:18" x14ac:dyDescent="0.15">
      <c r="A5" s="4">
        <v>5</v>
      </c>
      <c r="B5" s="23"/>
      <c r="C5" s="24">
        <v>-4</v>
      </c>
      <c r="D5" s="24">
        <v>-3</v>
      </c>
      <c r="E5" s="24">
        <v>-2</v>
      </c>
      <c r="F5" s="24">
        <v>-1</v>
      </c>
      <c r="G5" s="24">
        <v>0</v>
      </c>
      <c r="H5" s="1">
        <v>1</v>
      </c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4"/>
      <c r="Q5" s="13"/>
      <c r="R5" s="4">
        <v>5</v>
      </c>
    </row>
    <row r="6" spans="1:18" x14ac:dyDescent="0.15">
      <c r="A6" s="4">
        <v>6</v>
      </c>
      <c r="B6" s="23" t="s">
        <v>34</v>
      </c>
      <c r="C6" s="25">
        <v>110156</v>
      </c>
      <c r="D6" s="25">
        <v>202588</v>
      </c>
      <c r="E6" s="25">
        <v>197813</v>
      </c>
      <c r="F6" s="25">
        <v>284193</v>
      </c>
      <c r="G6" s="25">
        <v>271451</v>
      </c>
      <c r="H6" s="26"/>
      <c r="I6" s="26"/>
      <c r="J6" s="26"/>
      <c r="K6" s="26"/>
      <c r="L6" s="26"/>
      <c r="M6" s="26"/>
      <c r="N6" s="26"/>
      <c r="O6" s="26"/>
      <c r="P6" s="26"/>
      <c r="Q6" s="13"/>
      <c r="R6" s="4">
        <v>6</v>
      </c>
    </row>
    <row r="7" spans="1:18" x14ac:dyDescent="0.15">
      <c r="A7" s="4">
        <v>7</v>
      </c>
      <c r="B7" s="23" t="s">
        <v>35</v>
      </c>
      <c r="C7" s="27">
        <f>(1-$E4)*C6</f>
        <v>55078</v>
      </c>
      <c r="D7" s="27">
        <f>(1-$E4)*D6</f>
        <v>101294</v>
      </c>
      <c r="E7" s="27">
        <f>(1-$E4)*E6</f>
        <v>98906.5</v>
      </c>
      <c r="F7" s="27">
        <f>(1-$E4)*F6</f>
        <v>142096.5</v>
      </c>
      <c r="G7" s="27">
        <f>(1-$E4)*G6</f>
        <v>135725.5</v>
      </c>
      <c r="H7" s="26"/>
      <c r="I7" s="26"/>
      <c r="J7" s="26"/>
      <c r="K7" s="26"/>
      <c r="L7" s="26"/>
      <c r="M7" s="26"/>
      <c r="N7" s="26"/>
      <c r="O7" s="26"/>
      <c r="P7" s="26"/>
      <c r="Q7" s="13"/>
      <c r="R7" s="4">
        <v>7</v>
      </c>
    </row>
    <row r="8" spans="1:18" x14ac:dyDescent="0.15">
      <c r="A8" s="4">
        <v>8</v>
      </c>
      <c r="B8" s="23" t="s">
        <v>36</v>
      </c>
      <c r="C8" s="27"/>
      <c r="D8" s="27">
        <f>D7-C7</f>
        <v>46216</v>
      </c>
      <c r="E8" s="27">
        <f>E7-D7</f>
        <v>-2387.5</v>
      </c>
      <c r="F8" s="27">
        <f>F7-E7</f>
        <v>43190</v>
      </c>
      <c r="G8" s="27">
        <f>G7-F7</f>
        <v>-6371</v>
      </c>
      <c r="H8" s="26">
        <f t="shared" ref="H8:O8" si="0">$I4*SUM($D8:$G8)/4</f>
        <v>20161.875</v>
      </c>
      <c r="I8" s="26">
        <f t="shared" si="0"/>
        <v>20161.875</v>
      </c>
      <c r="J8" s="26">
        <f t="shared" si="0"/>
        <v>20161.875</v>
      </c>
      <c r="K8" s="26">
        <f t="shared" si="0"/>
        <v>20161.875</v>
      </c>
      <c r="L8" s="26">
        <f t="shared" si="0"/>
        <v>20161.875</v>
      </c>
      <c r="M8" s="26">
        <f t="shared" si="0"/>
        <v>20161.875</v>
      </c>
      <c r="N8" s="26">
        <f t="shared" si="0"/>
        <v>20161.875</v>
      </c>
      <c r="O8" s="26">
        <f t="shared" si="0"/>
        <v>20161.875</v>
      </c>
      <c r="P8" s="26"/>
      <c r="Q8" s="13"/>
      <c r="R8" s="4">
        <v>8</v>
      </c>
    </row>
    <row r="9" spans="1:18" x14ac:dyDescent="0.15">
      <c r="A9" s="4">
        <v>9</v>
      </c>
      <c r="B9" s="23" t="s">
        <v>37</v>
      </c>
      <c r="C9" s="27"/>
      <c r="D9" s="27">
        <f t="shared" ref="D9:O9" si="1">D8/(1+$D4)^D5</f>
        <v>53500.797000000006</v>
      </c>
      <c r="E9" s="27">
        <f t="shared" si="1"/>
        <v>-2632.21875</v>
      </c>
      <c r="F9" s="27">
        <f t="shared" si="1"/>
        <v>45349.5</v>
      </c>
      <c r="G9" s="27">
        <f t="shared" si="1"/>
        <v>-6371</v>
      </c>
      <c r="H9" s="26">
        <f t="shared" si="1"/>
        <v>19201.785714285714</v>
      </c>
      <c r="I9" s="26">
        <f t="shared" si="1"/>
        <v>18287.414965986394</v>
      </c>
      <c r="J9" s="26">
        <f t="shared" si="1"/>
        <v>17416.585681891804</v>
      </c>
      <c r="K9" s="26">
        <f t="shared" si="1"/>
        <v>16587.224458944576</v>
      </c>
      <c r="L9" s="26">
        <f t="shared" si="1"/>
        <v>15797.356627566262</v>
      </c>
      <c r="M9" s="26">
        <f t="shared" si="1"/>
        <v>15045.101550063107</v>
      </c>
      <c r="N9" s="26">
        <f t="shared" si="1"/>
        <v>14328.668142917242</v>
      </c>
      <c r="O9" s="26">
        <f t="shared" si="1"/>
        <v>13646.350612302138</v>
      </c>
      <c r="P9" s="26">
        <f>SUM(D9:O9)</f>
        <v>220157.56600395727</v>
      </c>
      <c r="Q9" s="58">
        <f>P9/L2</f>
        <v>20435.409240866684</v>
      </c>
      <c r="R9" s="4">
        <v>9</v>
      </c>
    </row>
    <row r="10" spans="1:18" x14ac:dyDescent="0.15">
      <c r="A10" s="4">
        <v>10</v>
      </c>
      <c r="B10" s="23" t="s">
        <v>38</v>
      </c>
      <c r="C10" s="27"/>
      <c r="D10" s="27"/>
      <c r="E10" s="27"/>
      <c r="F10" s="27"/>
      <c r="G10" s="27"/>
      <c r="H10" s="26"/>
      <c r="I10" s="26"/>
      <c r="J10" s="26"/>
      <c r="K10" s="26"/>
      <c r="L10" s="26"/>
      <c r="M10" s="26"/>
      <c r="N10" s="26"/>
      <c r="O10" s="26"/>
      <c r="P10" s="26"/>
      <c r="Q10" s="13"/>
      <c r="R10" s="4">
        <v>10</v>
      </c>
    </row>
    <row r="11" spans="1:18" x14ac:dyDescent="0.15">
      <c r="A11" s="4">
        <v>11</v>
      </c>
      <c r="B11" s="23" t="s">
        <v>39</v>
      </c>
      <c r="C11" s="25">
        <v>2747</v>
      </c>
      <c r="D11" s="25">
        <v>21683</v>
      </c>
      <c r="E11" s="25">
        <v>824</v>
      </c>
      <c r="F11" s="25">
        <v>630</v>
      </c>
      <c r="G11" s="25">
        <v>2410</v>
      </c>
      <c r="H11" s="26"/>
      <c r="I11" s="26"/>
      <c r="J11" s="26"/>
      <c r="K11" s="26"/>
      <c r="L11" s="26"/>
      <c r="M11" s="26"/>
      <c r="N11" s="26"/>
      <c r="O11" s="26"/>
      <c r="P11" s="26"/>
      <c r="Q11" s="13"/>
      <c r="R11" s="4">
        <v>11</v>
      </c>
    </row>
    <row r="12" spans="1:18" x14ac:dyDescent="0.15">
      <c r="A12" s="4">
        <v>12</v>
      </c>
      <c r="B12" s="23" t="s">
        <v>40</v>
      </c>
      <c r="C12" s="27"/>
      <c r="D12" s="27">
        <f t="shared" ref="D12:K12" si="2">$C11/$G3</f>
        <v>343.375</v>
      </c>
      <c r="E12" s="27">
        <f t="shared" si="2"/>
        <v>343.375</v>
      </c>
      <c r="F12" s="27">
        <f t="shared" si="2"/>
        <v>343.375</v>
      </c>
      <c r="G12" s="27">
        <f t="shared" si="2"/>
        <v>343.375</v>
      </c>
      <c r="H12" s="26">
        <f t="shared" si="2"/>
        <v>343.375</v>
      </c>
      <c r="I12" s="26">
        <f t="shared" si="2"/>
        <v>343.375</v>
      </c>
      <c r="J12" s="26">
        <f t="shared" si="2"/>
        <v>343.375</v>
      </c>
      <c r="K12" s="26">
        <f t="shared" si="2"/>
        <v>343.375</v>
      </c>
      <c r="L12" s="26"/>
      <c r="M12" s="26"/>
      <c r="N12" s="26"/>
      <c r="O12" s="26"/>
      <c r="P12" s="26"/>
      <c r="Q12" s="13"/>
      <c r="R12" s="4">
        <v>12</v>
      </c>
    </row>
    <row r="13" spans="1:18" x14ac:dyDescent="0.15">
      <c r="A13" s="4">
        <v>13</v>
      </c>
      <c r="B13" s="23" t="s">
        <v>40</v>
      </c>
      <c r="C13" s="27"/>
      <c r="D13" s="27"/>
      <c r="E13" s="27">
        <f t="shared" ref="E13:L13" si="3">$D11/$G3</f>
        <v>2710.375</v>
      </c>
      <c r="F13" s="27">
        <f t="shared" si="3"/>
        <v>2710.375</v>
      </c>
      <c r="G13" s="27">
        <f t="shared" si="3"/>
        <v>2710.375</v>
      </c>
      <c r="H13" s="26">
        <f t="shared" si="3"/>
        <v>2710.375</v>
      </c>
      <c r="I13" s="26">
        <f t="shared" si="3"/>
        <v>2710.375</v>
      </c>
      <c r="J13" s="26">
        <f t="shared" si="3"/>
        <v>2710.375</v>
      </c>
      <c r="K13" s="26">
        <f t="shared" si="3"/>
        <v>2710.375</v>
      </c>
      <c r="L13" s="26">
        <f t="shared" si="3"/>
        <v>2710.375</v>
      </c>
      <c r="M13" s="26"/>
      <c r="N13" s="26"/>
      <c r="O13" s="26"/>
      <c r="P13" s="26"/>
      <c r="Q13" s="13"/>
      <c r="R13" s="4">
        <v>13</v>
      </c>
    </row>
    <row r="14" spans="1:18" x14ac:dyDescent="0.15">
      <c r="A14" s="4">
        <v>14</v>
      </c>
      <c r="B14" s="23" t="s">
        <v>40</v>
      </c>
      <c r="C14" s="27"/>
      <c r="D14" s="27"/>
      <c r="E14" s="27"/>
      <c r="F14" s="27">
        <f t="shared" ref="F14:M14" si="4">$E11/$G3</f>
        <v>103</v>
      </c>
      <c r="G14" s="27">
        <f t="shared" si="4"/>
        <v>103</v>
      </c>
      <c r="H14" s="26">
        <f t="shared" si="4"/>
        <v>103</v>
      </c>
      <c r="I14" s="26">
        <f t="shared" si="4"/>
        <v>103</v>
      </c>
      <c r="J14" s="26">
        <f t="shared" si="4"/>
        <v>103</v>
      </c>
      <c r="K14" s="26">
        <f t="shared" si="4"/>
        <v>103</v>
      </c>
      <c r="L14" s="26">
        <f t="shared" si="4"/>
        <v>103</v>
      </c>
      <c r="M14" s="26">
        <f t="shared" si="4"/>
        <v>103</v>
      </c>
      <c r="N14" s="26"/>
      <c r="O14" s="26"/>
      <c r="P14" s="26"/>
      <c r="Q14" s="13"/>
      <c r="R14" s="4">
        <v>14</v>
      </c>
    </row>
    <row r="15" spans="1:18" x14ac:dyDescent="0.15">
      <c r="A15" s="4">
        <v>15</v>
      </c>
      <c r="B15" s="23" t="s">
        <v>40</v>
      </c>
      <c r="C15" s="27"/>
      <c r="D15" s="27"/>
      <c r="E15" s="27"/>
      <c r="F15" s="27"/>
      <c r="G15" s="27">
        <f t="shared" ref="G15:N15" si="5">$F11/$G3</f>
        <v>78.75</v>
      </c>
      <c r="H15" s="26">
        <f t="shared" si="5"/>
        <v>78.75</v>
      </c>
      <c r="I15" s="26">
        <f t="shared" si="5"/>
        <v>78.75</v>
      </c>
      <c r="J15" s="26">
        <f t="shared" si="5"/>
        <v>78.75</v>
      </c>
      <c r="K15" s="26">
        <f t="shared" si="5"/>
        <v>78.75</v>
      </c>
      <c r="L15" s="26">
        <f t="shared" si="5"/>
        <v>78.75</v>
      </c>
      <c r="M15" s="26">
        <f t="shared" si="5"/>
        <v>78.75</v>
      </c>
      <c r="N15" s="26">
        <f t="shared" si="5"/>
        <v>78.75</v>
      </c>
      <c r="O15" s="26"/>
      <c r="P15" s="26"/>
      <c r="Q15" s="13"/>
      <c r="R15" s="4">
        <v>15</v>
      </c>
    </row>
    <row r="16" spans="1:18" x14ac:dyDescent="0.15">
      <c r="A16" s="4">
        <v>16</v>
      </c>
      <c r="B16" s="23" t="s">
        <v>40</v>
      </c>
      <c r="C16" s="27"/>
      <c r="D16" s="27"/>
      <c r="E16" s="27"/>
      <c r="F16" s="27"/>
      <c r="G16" s="27"/>
      <c r="H16" s="26">
        <f t="shared" ref="H16:O16" si="6">$G11/$G3</f>
        <v>301.25</v>
      </c>
      <c r="I16" s="26">
        <f t="shared" si="6"/>
        <v>301.25</v>
      </c>
      <c r="J16" s="26">
        <f t="shared" si="6"/>
        <v>301.25</v>
      </c>
      <c r="K16" s="26">
        <f t="shared" si="6"/>
        <v>301.25</v>
      </c>
      <c r="L16" s="26">
        <f t="shared" si="6"/>
        <v>301.25</v>
      </c>
      <c r="M16" s="26">
        <f t="shared" si="6"/>
        <v>301.25</v>
      </c>
      <c r="N16" s="26">
        <f t="shared" si="6"/>
        <v>301.25</v>
      </c>
      <c r="O16" s="26">
        <f t="shared" si="6"/>
        <v>301.25</v>
      </c>
      <c r="P16" s="26"/>
      <c r="Q16" s="13"/>
      <c r="R16" s="4">
        <v>16</v>
      </c>
    </row>
    <row r="17" spans="1:18" x14ac:dyDescent="0.15">
      <c r="A17" s="4">
        <v>17</v>
      </c>
      <c r="B17" s="23" t="s">
        <v>41</v>
      </c>
      <c r="C17" s="27"/>
      <c r="D17" s="27"/>
      <c r="E17" s="27"/>
      <c r="F17" s="27"/>
      <c r="G17" s="27"/>
      <c r="H17" s="26"/>
      <c r="I17" s="26"/>
      <c r="J17" s="26"/>
      <c r="K17" s="26"/>
      <c r="L17" s="26"/>
      <c r="M17" s="26"/>
      <c r="N17" s="26"/>
      <c r="O17" s="26"/>
      <c r="P17" s="26"/>
      <c r="Q17" s="13"/>
      <c r="R17" s="4">
        <v>17</v>
      </c>
    </row>
    <row r="18" spans="1:18" x14ac:dyDescent="0.15">
      <c r="A18" s="4">
        <v>18</v>
      </c>
      <c r="B18" s="23" t="s">
        <v>42</v>
      </c>
      <c r="C18" s="25">
        <v>0</v>
      </c>
      <c r="D18" s="25">
        <v>0</v>
      </c>
      <c r="E18" s="25">
        <v>0</v>
      </c>
      <c r="F18" s="25">
        <v>2254</v>
      </c>
      <c r="G18" s="25">
        <v>2546</v>
      </c>
      <c r="H18" s="26"/>
      <c r="I18" s="26"/>
      <c r="J18" s="26"/>
      <c r="K18" s="26"/>
      <c r="L18" s="26"/>
      <c r="M18" s="26"/>
      <c r="N18" s="26"/>
      <c r="O18" s="26"/>
      <c r="P18" s="26"/>
      <c r="Q18" s="13"/>
      <c r="R18" s="4">
        <v>18</v>
      </c>
    </row>
    <row r="19" spans="1:18" x14ac:dyDescent="0.15">
      <c r="A19" s="4">
        <v>19</v>
      </c>
      <c r="B19" s="23" t="s">
        <v>40</v>
      </c>
      <c r="C19" s="27"/>
      <c r="D19" s="27">
        <f>$C18/$G4</f>
        <v>0</v>
      </c>
      <c r="E19" s="27">
        <f>$C18/$G4</f>
        <v>0</v>
      </c>
      <c r="F19" s="27">
        <f>$C18/$G4</f>
        <v>0</v>
      </c>
      <c r="G19" s="27">
        <f>$C18/$G4</f>
        <v>0</v>
      </c>
      <c r="H19" s="26">
        <f>$C18/$G4</f>
        <v>0</v>
      </c>
      <c r="I19" s="26"/>
      <c r="J19" s="26"/>
      <c r="K19" s="26"/>
      <c r="L19" s="26"/>
      <c r="M19" s="26"/>
      <c r="N19" s="26"/>
      <c r="O19" s="26"/>
      <c r="P19" s="26"/>
      <c r="Q19" s="13"/>
      <c r="R19" s="4">
        <v>19</v>
      </c>
    </row>
    <row r="20" spans="1:18" x14ac:dyDescent="0.15">
      <c r="A20" s="4">
        <v>20</v>
      </c>
      <c r="B20" s="23" t="s">
        <v>40</v>
      </c>
      <c r="C20" s="27"/>
      <c r="D20" s="27"/>
      <c r="E20" s="27">
        <f>$D18/$G4</f>
        <v>0</v>
      </c>
      <c r="F20" s="27">
        <f>$D18/$G4</f>
        <v>0</v>
      </c>
      <c r="G20" s="27">
        <f>$D18/$G4</f>
        <v>0</v>
      </c>
      <c r="H20" s="26">
        <f>$D18/$G4</f>
        <v>0</v>
      </c>
      <c r="I20" s="26">
        <f>$D18/$G4</f>
        <v>0</v>
      </c>
      <c r="J20" s="26"/>
      <c r="K20" s="26"/>
      <c r="L20" s="26"/>
      <c r="M20" s="26"/>
      <c r="N20" s="26"/>
      <c r="O20" s="26"/>
      <c r="P20" s="26"/>
      <c r="Q20" s="13"/>
      <c r="R20" s="4">
        <v>20</v>
      </c>
    </row>
    <row r="21" spans="1:18" x14ac:dyDescent="0.15">
      <c r="A21" s="4">
        <v>21</v>
      </c>
      <c r="B21" s="23" t="s">
        <v>40</v>
      </c>
      <c r="C21" s="27"/>
      <c r="D21" s="27"/>
      <c r="E21" s="27"/>
      <c r="F21" s="27">
        <f>$E18/$G4</f>
        <v>0</v>
      </c>
      <c r="G21" s="27">
        <f>$E18/$G4</f>
        <v>0</v>
      </c>
      <c r="H21" s="26">
        <f>$E18/$G4</f>
        <v>0</v>
      </c>
      <c r="I21" s="26">
        <f>$E18/$G4</f>
        <v>0</v>
      </c>
      <c r="J21" s="26">
        <f>$E18/$G4</f>
        <v>0</v>
      </c>
      <c r="K21" s="26"/>
      <c r="L21" s="26"/>
      <c r="M21" s="26"/>
      <c r="N21" s="26"/>
      <c r="O21" s="26"/>
      <c r="P21" s="26"/>
      <c r="Q21" s="13"/>
      <c r="R21" s="4">
        <v>21</v>
      </c>
    </row>
    <row r="22" spans="1:18" x14ac:dyDescent="0.15">
      <c r="A22" s="4">
        <v>22</v>
      </c>
      <c r="B22" s="23" t="s">
        <v>40</v>
      </c>
      <c r="C22" s="27"/>
      <c r="D22" s="27"/>
      <c r="E22" s="27"/>
      <c r="F22" s="27"/>
      <c r="G22" s="27">
        <f>$F18/$G4</f>
        <v>450.8</v>
      </c>
      <c r="H22" s="26">
        <f>$F18/$G4</f>
        <v>450.8</v>
      </c>
      <c r="I22" s="26">
        <f>$F18/$G4</f>
        <v>450.8</v>
      </c>
      <c r="J22" s="26">
        <f>$F18/$G4</f>
        <v>450.8</v>
      </c>
      <c r="K22" s="26">
        <f>$F18/$G4</f>
        <v>450.8</v>
      </c>
      <c r="L22" s="26"/>
      <c r="M22" s="26"/>
      <c r="N22" s="26"/>
      <c r="O22" s="26"/>
      <c r="P22" s="26"/>
      <c r="Q22" s="13"/>
      <c r="R22" s="4">
        <v>22</v>
      </c>
    </row>
    <row r="23" spans="1:18" x14ac:dyDescent="0.15">
      <c r="A23" s="4">
        <v>23</v>
      </c>
      <c r="B23" s="23" t="s">
        <v>40</v>
      </c>
      <c r="C23" s="27"/>
      <c r="D23" s="27"/>
      <c r="E23" s="27"/>
      <c r="F23" s="27"/>
      <c r="G23" s="27"/>
      <c r="H23" s="26">
        <f>$G18/$G4</f>
        <v>509.2</v>
      </c>
      <c r="I23" s="26">
        <f>$G18/$G4</f>
        <v>509.2</v>
      </c>
      <c r="J23" s="26">
        <f>$G18/$G4</f>
        <v>509.2</v>
      </c>
      <c r="K23" s="26">
        <f>$G18/$G4</f>
        <v>509.2</v>
      </c>
      <c r="L23" s="26">
        <f>$G18/$G4</f>
        <v>509.2</v>
      </c>
      <c r="M23" s="26"/>
      <c r="N23" s="26"/>
      <c r="O23" s="26"/>
      <c r="P23" s="26"/>
      <c r="Q23" s="13"/>
      <c r="R23" s="4">
        <v>23</v>
      </c>
    </row>
    <row r="24" spans="1:18" x14ac:dyDescent="0.15">
      <c r="A24" s="4">
        <v>24</v>
      </c>
      <c r="B24" s="23"/>
      <c r="C24" s="27"/>
      <c r="D24" s="27"/>
      <c r="E24" s="27"/>
      <c r="F24" s="27"/>
      <c r="G24" s="27"/>
      <c r="H24" s="26"/>
      <c r="I24" s="26"/>
      <c r="J24" s="26"/>
      <c r="K24" s="26"/>
      <c r="L24" s="26"/>
      <c r="M24" s="26"/>
      <c r="N24" s="26"/>
      <c r="O24" s="26"/>
      <c r="P24" s="26"/>
      <c r="Q24" s="13"/>
      <c r="R24" s="4">
        <v>24</v>
      </c>
    </row>
    <row r="25" spans="1:18" x14ac:dyDescent="0.15">
      <c r="A25" s="4">
        <v>25</v>
      </c>
      <c r="B25" s="23" t="s">
        <v>43</v>
      </c>
      <c r="C25" s="27"/>
      <c r="D25" s="27">
        <f t="shared" ref="D25:O25" si="7">D8+SUM(D12:D16)+SUM(D19:D23)</f>
        <v>46559.375</v>
      </c>
      <c r="E25" s="27">
        <f t="shared" si="7"/>
        <v>666.25</v>
      </c>
      <c r="F25" s="27">
        <f t="shared" si="7"/>
        <v>46346.75</v>
      </c>
      <c r="G25" s="27">
        <f t="shared" si="7"/>
        <v>-2684.7</v>
      </c>
      <c r="H25" s="27">
        <f t="shared" si="7"/>
        <v>24658.625</v>
      </c>
      <c r="I25" s="27">
        <f t="shared" si="7"/>
        <v>24658.625</v>
      </c>
      <c r="J25" s="27">
        <f t="shared" si="7"/>
        <v>24658.625</v>
      </c>
      <c r="K25" s="27">
        <f t="shared" si="7"/>
        <v>24658.625</v>
      </c>
      <c r="L25" s="27">
        <f t="shared" si="7"/>
        <v>23864.45</v>
      </c>
      <c r="M25" s="27">
        <f t="shared" si="7"/>
        <v>20644.875</v>
      </c>
      <c r="N25" s="27">
        <f t="shared" si="7"/>
        <v>20541.875</v>
      </c>
      <c r="O25" s="27">
        <f t="shared" si="7"/>
        <v>20463.125</v>
      </c>
      <c r="P25" s="26"/>
      <c r="Q25" s="13"/>
      <c r="R25" s="4">
        <v>25</v>
      </c>
    </row>
    <row r="26" spans="1:18" x14ac:dyDescent="0.15">
      <c r="A26" s="4">
        <v>26</v>
      </c>
      <c r="B26" s="23" t="s">
        <v>44</v>
      </c>
      <c r="C26" s="27"/>
      <c r="D26" s="27">
        <f t="shared" ref="D26:O26" si="8">D25/(1+$D4)^D5</f>
        <v>53898.296484375001</v>
      </c>
      <c r="E26" s="27">
        <f t="shared" si="8"/>
        <v>734.54062500000009</v>
      </c>
      <c r="F26" s="27">
        <f t="shared" si="8"/>
        <v>48664.087500000001</v>
      </c>
      <c r="G26" s="27">
        <f t="shared" si="8"/>
        <v>-2684.7</v>
      </c>
      <c r="H26" s="27">
        <f t="shared" si="8"/>
        <v>23484.40476190476</v>
      </c>
      <c r="I26" s="27">
        <f t="shared" si="8"/>
        <v>22366.099773242629</v>
      </c>
      <c r="J26" s="27">
        <f t="shared" si="8"/>
        <v>21301.047403088218</v>
      </c>
      <c r="K26" s="27">
        <f t="shared" si="8"/>
        <v>20286.711812464971</v>
      </c>
      <c r="L26" s="27">
        <f t="shared" si="8"/>
        <v>18698.421023378214</v>
      </c>
      <c r="M26" s="27">
        <f t="shared" si="8"/>
        <v>15405.523586638599</v>
      </c>
      <c r="N26" s="27">
        <f t="shared" si="8"/>
        <v>14598.727048366689</v>
      </c>
      <c r="O26" s="27">
        <f t="shared" si="8"/>
        <v>13850.24847011328</v>
      </c>
      <c r="P26" s="26">
        <f>SUM(D26:O26)</f>
        <v>250603.40848857234</v>
      </c>
      <c r="Q26" s="59">
        <f>P26/L2</f>
        <v>23261.445439163366</v>
      </c>
      <c r="R26" s="4">
        <v>26</v>
      </c>
    </row>
    <row r="27" spans="1:18" x14ac:dyDescent="0.15">
      <c r="A27" s="4">
        <v>27</v>
      </c>
      <c r="B27" s="23" t="s">
        <v>45</v>
      </c>
      <c r="C27" s="27"/>
      <c r="D27" s="27"/>
      <c r="E27" s="27"/>
      <c r="F27" s="27"/>
      <c r="G27" s="27"/>
      <c r="H27" s="26"/>
      <c r="I27" s="26"/>
      <c r="J27" s="26"/>
      <c r="K27" s="26"/>
      <c r="L27" s="26"/>
      <c r="M27" s="26"/>
      <c r="N27" s="26"/>
      <c r="O27" s="26"/>
      <c r="P27" s="26"/>
      <c r="Q27" s="13"/>
      <c r="R27" s="4">
        <v>27</v>
      </c>
    </row>
    <row r="28" spans="1:18" x14ac:dyDescent="0.15">
      <c r="A28" s="4">
        <v>28</v>
      </c>
      <c r="B28" s="23" t="s">
        <v>46</v>
      </c>
      <c r="C28" s="27">
        <f>C11/(1+$D4)^C5</f>
        <v>3338.9956687500003</v>
      </c>
      <c r="D28" s="27">
        <f>D11/(1+$D4)^D5</f>
        <v>25100.782875000001</v>
      </c>
      <c r="E28" s="27">
        <f>E11/(1+$D4)^E5</f>
        <v>908.46</v>
      </c>
      <c r="F28" s="27">
        <f>F11/(1+$D4)^F5</f>
        <v>661.5</v>
      </c>
      <c r="G28" s="27">
        <f>G11/(1+$D4)^G5</f>
        <v>2410</v>
      </c>
      <c r="H28" s="26"/>
      <c r="I28" s="26"/>
      <c r="J28" s="26"/>
      <c r="K28" s="26"/>
      <c r="L28" s="26"/>
      <c r="M28" s="26"/>
      <c r="N28" s="26"/>
      <c r="O28" s="26"/>
      <c r="P28" s="26">
        <f>SUM(C28:G28)</f>
        <v>32419.738543750002</v>
      </c>
      <c r="Q28" s="58">
        <f>P28/L3</f>
        <v>5867.1556383263905</v>
      </c>
      <c r="R28" s="4">
        <v>28</v>
      </c>
    </row>
    <row r="29" spans="1:18" x14ac:dyDescent="0.15">
      <c r="A29" s="4">
        <v>29</v>
      </c>
      <c r="B29" s="23" t="s">
        <v>47</v>
      </c>
      <c r="C29" s="27">
        <f>C18/(1+$D4)^C5</f>
        <v>0</v>
      </c>
      <c r="D29" s="27">
        <f>D18/(1+$D4)^D5</f>
        <v>0</v>
      </c>
      <c r="E29" s="27">
        <f>E18/(1+$D4)^E5</f>
        <v>0</v>
      </c>
      <c r="F29" s="27">
        <f>F18/(1+$D4)^F5</f>
        <v>2366.7000000000003</v>
      </c>
      <c r="G29" s="27">
        <f>G18/(1+$D4)^G5</f>
        <v>2546</v>
      </c>
      <c r="H29" s="26"/>
      <c r="I29" s="26"/>
      <c r="J29" s="26"/>
      <c r="K29" s="26"/>
      <c r="L29" s="26"/>
      <c r="M29" s="26"/>
      <c r="N29" s="26"/>
      <c r="O29" s="26"/>
      <c r="P29" s="26">
        <f>SUM(C29:G29)</f>
        <v>4912.7000000000007</v>
      </c>
      <c r="Q29" s="60">
        <f>P29/L3</f>
        <v>889.07489076474303</v>
      </c>
      <c r="R29" s="4">
        <v>29</v>
      </c>
    </row>
    <row r="30" spans="1:18" x14ac:dyDescent="0.15">
      <c r="A30" s="4">
        <v>30</v>
      </c>
      <c r="B30" s="23" t="s">
        <v>48</v>
      </c>
      <c r="C30" s="27"/>
      <c r="D30" s="27"/>
      <c r="E30" s="27"/>
      <c r="F30" s="27"/>
      <c r="G30" s="27"/>
      <c r="H30" s="26"/>
      <c r="I30" s="26"/>
      <c r="J30" s="26"/>
      <c r="K30" s="26"/>
      <c r="L30" s="26"/>
      <c r="M30" s="26"/>
      <c r="N30" s="26"/>
      <c r="O30" s="26"/>
      <c r="P30" s="26">
        <f>P28+P29</f>
        <v>37332.438543750002</v>
      </c>
      <c r="Q30" s="58">
        <f>Q28+Q29</f>
        <v>6756.2305290911336</v>
      </c>
      <c r="R30" s="4">
        <v>30</v>
      </c>
    </row>
    <row r="31" spans="1:18" x14ac:dyDescent="0.15">
      <c r="A31" s="4">
        <v>31</v>
      </c>
      <c r="B31" s="23" t="s">
        <v>49</v>
      </c>
      <c r="C31" s="29">
        <v>35987</v>
      </c>
      <c r="D31" s="29">
        <v>60916</v>
      </c>
      <c r="E31" s="29">
        <v>57412</v>
      </c>
      <c r="F31" s="29">
        <v>51757</v>
      </c>
      <c r="G31" s="29">
        <v>55838</v>
      </c>
      <c r="H31" s="26">
        <f>SUM($D$31:$G$31)/4</f>
        <v>56480.75</v>
      </c>
      <c r="I31" s="26">
        <f t="shared" ref="I31:O31" si="9">SUM($D$31:$G$31)/4</f>
        <v>56480.75</v>
      </c>
      <c r="J31" s="26">
        <f t="shared" si="9"/>
        <v>56480.75</v>
      </c>
      <c r="K31" s="26">
        <f t="shared" si="9"/>
        <v>56480.75</v>
      </c>
      <c r="L31" s="26">
        <f t="shared" si="9"/>
        <v>56480.75</v>
      </c>
      <c r="M31" s="26">
        <f t="shared" si="9"/>
        <v>56480.75</v>
      </c>
      <c r="N31" s="26">
        <f t="shared" si="9"/>
        <v>56480.75</v>
      </c>
      <c r="O31" s="26">
        <f t="shared" si="9"/>
        <v>56480.75</v>
      </c>
      <c r="P31" s="26"/>
      <c r="Q31" s="58"/>
      <c r="R31" s="4">
        <v>31</v>
      </c>
    </row>
    <row r="32" spans="1:18" x14ac:dyDescent="0.15">
      <c r="A32" s="4">
        <v>32</v>
      </c>
      <c r="B32" s="23"/>
      <c r="C32" s="27">
        <f>C31/(1+$D$4)^C5</f>
        <v>43742.423418750004</v>
      </c>
      <c r="D32" s="27">
        <f t="shared" ref="D32:O32" si="10">D31/(1+$D$4)^D5</f>
        <v>70517.8845</v>
      </c>
      <c r="E32" s="27">
        <f t="shared" si="10"/>
        <v>63296.73</v>
      </c>
      <c r="F32" s="27">
        <f t="shared" si="10"/>
        <v>54344.850000000006</v>
      </c>
      <c r="G32" s="27">
        <f t="shared" si="10"/>
        <v>55838</v>
      </c>
      <c r="H32" s="27">
        <f t="shared" si="10"/>
        <v>53791.190476190473</v>
      </c>
      <c r="I32" s="27">
        <f t="shared" si="10"/>
        <v>51229.705215419497</v>
      </c>
      <c r="J32" s="27">
        <f t="shared" si="10"/>
        <v>48790.195443256664</v>
      </c>
      <c r="K32" s="27">
        <f t="shared" si="10"/>
        <v>46466.852803101589</v>
      </c>
      <c r="L32" s="27">
        <f t="shared" si="10"/>
        <v>44254.145526763416</v>
      </c>
      <c r="M32" s="27">
        <f t="shared" si="10"/>
        <v>42146.80526358421</v>
      </c>
      <c r="N32" s="27">
        <f t="shared" si="10"/>
        <v>40139.814536746861</v>
      </c>
      <c r="O32" s="27">
        <f t="shared" si="10"/>
        <v>38228.394796901775</v>
      </c>
      <c r="P32" s="26">
        <f>SUM(D32:O32)</f>
        <v>609044.56856196432</v>
      </c>
      <c r="Q32" s="58">
        <f>P32/$N$2</f>
        <v>50800.941949290667</v>
      </c>
      <c r="R32" s="4">
        <v>32</v>
      </c>
    </row>
    <row r="33" spans="1:18" x14ac:dyDescent="0.15">
      <c r="A33" s="4">
        <v>33</v>
      </c>
      <c r="B33" s="23" t="s">
        <v>50</v>
      </c>
      <c r="C33" s="27">
        <f>C32</f>
        <v>43742.423418750004</v>
      </c>
      <c r="D33" s="27">
        <f>D32</f>
        <v>70517.8845</v>
      </c>
      <c r="E33" s="27">
        <f>E32</f>
        <v>63296.73</v>
      </c>
      <c r="F33" s="27">
        <f>F32</f>
        <v>54344.850000000006</v>
      </c>
      <c r="G33" s="27">
        <f>G32</f>
        <v>55838</v>
      </c>
      <c r="H33" s="26"/>
      <c r="I33" s="26"/>
      <c r="J33" s="26"/>
      <c r="K33" s="26"/>
      <c r="L33" s="26"/>
      <c r="M33" s="26"/>
      <c r="N33" s="26"/>
      <c r="O33" s="26"/>
      <c r="P33" s="26">
        <f>SUM(C33:G33)</f>
        <v>287739.88791875006</v>
      </c>
      <c r="Q33" s="58">
        <f>P33/$L$3</f>
        <v>52073.668129546299</v>
      </c>
      <c r="R33" s="4">
        <v>33</v>
      </c>
    </row>
    <row r="34" spans="1:18" x14ac:dyDescent="0.15">
      <c r="A34" s="4">
        <v>34</v>
      </c>
      <c r="B34" s="23" t="s">
        <v>51</v>
      </c>
      <c r="C34" s="27"/>
      <c r="D34" s="27"/>
      <c r="E34" s="27"/>
      <c r="F34" s="27"/>
      <c r="G34" s="27"/>
      <c r="H34" s="26"/>
      <c r="I34" s="26"/>
      <c r="J34" s="26"/>
      <c r="K34" s="26"/>
      <c r="L34" s="26"/>
      <c r="M34" s="26"/>
      <c r="N34" s="26"/>
      <c r="O34" s="26"/>
      <c r="P34" s="26">
        <f>P30+P33</f>
        <v>325072.32646250003</v>
      </c>
      <c r="Q34" s="58">
        <f>Q30+Q33</f>
        <v>58829.89865863743</v>
      </c>
      <c r="R34" s="4">
        <v>34</v>
      </c>
    </row>
    <row r="35" spans="1:18" x14ac:dyDescent="0.15">
      <c r="A35" s="4">
        <v>35</v>
      </c>
      <c r="B35" s="23" t="s">
        <v>52</v>
      </c>
      <c r="C35" s="27"/>
      <c r="D35" s="27"/>
      <c r="E35" s="27"/>
      <c r="F35" s="27"/>
      <c r="G35" s="27"/>
      <c r="H35" s="26"/>
      <c r="I35" s="26"/>
      <c r="J35" s="26"/>
      <c r="K35" s="26"/>
      <c r="L35" s="26"/>
      <c r="M35" s="26"/>
      <c r="N35" s="26"/>
      <c r="O35" s="26"/>
      <c r="P35" s="30">
        <f>P26-P28-P29</f>
        <v>213270.96994482234</v>
      </c>
      <c r="Q35" s="61">
        <f>Q26-Q30</f>
        <v>16505.214910072231</v>
      </c>
      <c r="R35" s="4">
        <v>35</v>
      </c>
    </row>
    <row r="36" spans="1:18" x14ac:dyDescent="0.15">
      <c r="A36" s="4">
        <v>36</v>
      </c>
      <c r="B36" s="23" t="s">
        <v>53</v>
      </c>
      <c r="C36" s="27"/>
      <c r="D36" s="27"/>
      <c r="E36" s="27"/>
      <c r="F36" s="27"/>
      <c r="G36" s="27"/>
      <c r="H36" s="26"/>
      <c r="I36" s="26"/>
      <c r="J36" s="26"/>
      <c r="K36" s="26"/>
      <c r="L36" s="26"/>
      <c r="M36" s="26"/>
      <c r="N36" s="26"/>
      <c r="O36" s="26"/>
      <c r="P36" s="31">
        <f>P35/P30</f>
        <v>5.7127521872135256</v>
      </c>
      <c r="Q36" s="62">
        <f>Q35/Q34</f>
        <v>0.28055827540761757</v>
      </c>
      <c r="R36" s="4">
        <v>36</v>
      </c>
    </row>
    <row r="37" spans="1:18" x14ac:dyDescent="0.15">
      <c r="A37" s="4">
        <v>37</v>
      </c>
      <c r="B37" s="32" t="s">
        <v>54</v>
      </c>
      <c r="C37" s="27"/>
      <c r="D37" s="27"/>
      <c r="E37" s="27"/>
      <c r="F37" s="27"/>
      <c r="G37" s="27"/>
      <c r="H37" s="26"/>
      <c r="I37" s="26"/>
      <c r="J37" s="26"/>
      <c r="K37" s="26"/>
      <c r="L37" s="26"/>
      <c r="M37" s="26"/>
      <c r="N37" s="26"/>
      <c r="O37" s="26"/>
      <c r="P37" s="27"/>
      <c r="Q37" s="13"/>
      <c r="R37" s="4">
        <v>37</v>
      </c>
    </row>
    <row r="38" spans="1:18" x14ac:dyDescent="0.15">
      <c r="A38" s="4">
        <v>38</v>
      </c>
      <c r="B38" s="32" t="s">
        <v>55</v>
      </c>
      <c r="C38" s="27"/>
      <c r="D38" s="27" t="str">
        <f t="shared" ref="D38:O38" si="11">IF((D5-$C5)&lt;$H3,"",$C11*$Q2)</f>
        <v/>
      </c>
      <c r="E38" s="27">
        <f t="shared" si="11"/>
        <v>14787.78234249651</v>
      </c>
      <c r="F38" s="27">
        <f t="shared" si="11"/>
        <v>14787.78234249651</v>
      </c>
      <c r="G38" s="27">
        <f t="shared" si="11"/>
        <v>14787.78234249651</v>
      </c>
      <c r="H38" s="27">
        <f t="shared" si="11"/>
        <v>14787.78234249651</v>
      </c>
      <c r="I38" s="27">
        <f t="shared" si="11"/>
        <v>14787.78234249651</v>
      </c>
      <c r="J38" s="27">
        <f t="shared" si="11"/>
        <v>14787.78234249651</v>
      </c>
      <c r="K38" s="27">
        <f t="shared" si="11"/>
        <v>14787.78234249651</v>
      </c>
      <c r="L38" s="27">
        <f t="shared" si="11"/>
        <v>14787.78234249651</v>
      </c>
      <c r="M38" s="27">
        <f t="shared" si="11"/>
        <v>14787.78234249651</v>
      </c>
      <c r="N38" s="27">
        <f t="shared" si="11"/>
        <v>14787.78234249651</v>
      </c>
      <c r="O38" s="27">
        <f t="shared" si="11"/>
        <v>14787.78234249651</v>
      </c>
      <c r="P38" s="27"/>
      <c r="Q38" s="13"/>
      <c r="R38" s="4">
        <v>38</v>
      </c>
    </row>
    <row r="39" spans="1:18" x14ac:dyDescent="0.15">
      <c r="A39" s="4">
        <v>39</v>
      </c>
      <c r="B39" s="32" t="s">
        <v>55</v>
      </c>
      <c r="C39" s="27"/>
      <c r="D39" s="27"/>
      <c r="E39" s="27" t="str">
        <f t="shared" ref="E39:O39" si="12">IF((E5-$D5)&lt;$H3,"",$D11*$Q2)</f>
        <v/>
      </c>
      <c r="F39" s="27">
        <f t="shared" si="12"/>
        <v>116724.96706674621</v>
      </c>
      <c r="G39" s="27">
        <f t="shared" si="12"/>
        <v>116724.96706674621</v>
      </c>
      <c r="H39" s="27">
        <f t="shared" si="12"/>
        <v>116724.96706674621</v>
      </c>
      <c r="I39" s="27">
        <f t="shared" si="12"/>
        <v>116724.96706674621</v>
      </c>
      <c r="J39" s="27">
        <f t="shared" si="12"/>
        <v>116724.96706674621</v>
      </c>
      <c r="K39" s="27">
        <f t="shared" si="12"/>
        <v>116724.96706674621</v>
      </c>
      <c r="L39" s="27">
        <f t="shared" si="12"/>
        <v>116724.96706674621</v>
      </c>
      <c r="M39" s="27">
        <f t="shared" si="12"/>
        <v>116724.96706674621</v>
      </c>
      <c r="N39" s="27">
        <f t="shared" si="12"/>
        <v>116724.96706674621</v>
      </c>
      <c r="O39" s="27">
        <f t="shared" si="12"/>
        <v>116724.96706674621</v>
      </c>
      <c r="P39" s="27"/>
      <c r="Q39" s="13"/>
      <c r="R39" s="4">
        <v>39</v>
      </c>
    </row>
    <row r="40" spans="1:18" x14ac:dyDescent="0.15">
      <c r="A40" s="4">
        <v>40</v>
      </c>
      <c r="B40" s="32" t="s">
        <v>55</v>
      </c>
      <c r="C40" s="27"/>
      <c r="D40" s="27"/>
      <c r="E40" s="27"/>
      <c r="F40" s="27" t="str">
        <f>IF((F5-$E5)&lt;H3,"",$E11*$Q2)</f>
        <v/>
      </c>
      <c r="G40" s="27">
        <f t="shared" ref="G40:O40" si="13">$E11*$Q2</f>
        <v>4435.7963779458041</v>
      </c>
      <c r="H40" s="26">
        <f t="shared" si="13"/>
        <v>4435.7963779458041</v>
      </c>
      <c r="I40" s="26">
        <f t="shared" si="13"/>
        <v>4435.7963779458041</v>
      </c>
      <c r="J40" s="26">
        <f t="shared" si="13"/>
        <v>4435.7963779458041</v>
      </c>
      <c r="K40" s="26">
        <f t="shared" si="13"/>
        <v>4435.7963779458041</v>
      </c>
      <c r="L40" s="26">
        <f t="shared" si="13"/>
        <v>4435.7963779458041</v>
      </c>
      <c r="M40" s="26">
        <f t="shared" si="13"/>
        <v>4435.7963779458041</v>
      </c>
      <c r="N40" s="26">
        <f t="shared" si="13"/>
        <v>4435.7963779458041</v>
      </c>
      <c r="O40" s="26">
        <f t="shared" si="13"/>
        <v>4435.7963779458041</v>
      </c>
      <c r="P40" s="27"/>
      <c r="Q40" s="13"/>
      <c r="R40" s="4">
        <v>40</v>
      </c>
    </row>
    <row r="41" spans="1:18" x14ac:dyDescent="0.15">
      <c r="A41" s="4">
        <v>41</v>
      </c>
      <c r="B41" s="32" t="s">
        <v>55</v>
      </c>
      <c r="C41" s="27"/>
      <c r="D41" s="27"/>
      <c r="E41" s="27"/>
      <c r="F41" s="27"/>
      <c r="G41" s="27" t="str">
        <f>IF((G5-$F5)&lt;$H3,"",$F11*$Q2)</f>
        <v/>
      </c>
      <c r="H41" s="26">
        <f t="shared" ref="H41:O41" si="14">$F11*$Q2</f>
        <v>3391.4462598372047</v>
      </c>
      <c r="I41" s="26">
        <f t="shared" si="14"/>
        <v>3391.4462598372047</v>
      </c>
      <c r="J41" s="26">
        <f t="shared" si="14"/>
        <v>3391.4462598372047</v>
      </c>
      <c r="K41" s="26">
        <f t="shared" si="14"/>
        <v>3391.4462598372047</v>
      </c>
      <c r="L41" s="26">
        <f t="shared" si="14"/>
        <v>3391.4462598372047</v>
      </c>
      <c r="M41" s="26">
        <f t="shared" si="14"/>
        <v>3391.4462598372047</v>
      </c>
      <c r="N41" s="26">
        <f t="shared" si="14"/>
        <v>3391.4462598372047</v>
      </c>
      <c r="O41" s="26">
        <f t="shared" si="14"/>
        <v>3391.4462598372047</v>
      </c>
      <c r="P41" s="27"/>
      <c r="Q41" s="13"/>
      <c r="R41" s="4">
        <v>41</v>
      </c>
    </row>
    <row r="42" spans="1:18" x14ac:dyDescent="0.15">
      <c r="A42" s="4">
        <v>42</v>
      </c>
      <c r="B42" s="32" t="s">
        <v>55</v>
      </c>
      <c r="C42" s="27"/>
      <c r="D42" s="27"/>
      <c r="E42" s="27"/>
      <c r="F42" s="27"/>
      <c r="G42" s="27"/>
      <c r="H42" s="26" t="str">
        <f>IF(($H5-G5)&lt;$H3,"",$G11*$Q2)</f>
        <v/>
      </c>
      <c r="I42" s="26">
        <f t="shared" ref="I42:O42" si="15">$G11*$Q2</f>
        <v>12973.62775588518</v>
      </c>
      <c r="J42" s="26">
        <f t="shared" si="15"/>
        <v>12973.62775588518</v>
      </c>
      <c r="K42" s="26">
        <f t="shared" si="15"/>
        <v>12973.62775588518</v>
      </c>
      <c r="L42" s="26">
        <f t="shared" si="15"/>
        <v>12973.62775588518</v>
      </c>
      <c r="M42" s="26">
        <f t="shared" si="15"/>
        <v>12973.62775588518</v>
      </c>
      <c r="N42" s="26">
        <f t="shared" si="15"/>
        <v>12973.62775588518</v>
      </c>
      <c r="O42" s="26">
        <f t="shared" si="15"/>
        <v>12973.62775588518</v>
      </c>
      <c r="P42" s="27"/>
      <c r="Q42" s="13"/>
      <c r="R42" s="4">
        <v>42</v>
      </c>
    </row>
    <row r="43" spans="1:18" x14ac:dyDescent="0.15">
      <c r="A43" s="4">
        <v>43</v>
      </c>
      <c r="B43" s="32" t="s">
        <v>56</v>
      </c>
      <c r="C43" s="27"/>
      <c r="D43" s="27"/>
      <c r="E43" s="27">
        <f t="shared" ref="E43:O43" si="16">SUM(E38:E42)</f>
        <v>14787.78234249651</v>
      </c>
      <c r="F43" s="27">
        <f t="shared" si="16"/>
        <v>131512.74940924271</v>
      </c>
      <c r="G43" s="27">
        <f t="shared" si="16"/>
        <v>135948.54578718852</v>
      </c>
      <c r="H43" s="33">
        <f t="shared" si="16"/>
        <v>139339.99204702571</v>
      </c>
      <c r="I43" s="26">
        <f t="shared" si="16"/>
        <v>152313.61980291089</v>
      </c>
      <c r="J43" s="26">
        <f t="shared" si="16"/>
        <v>152313.61980291089</v>
      </c>
      <c r="K43" s="26">
        <f t="shared" si="16"/>
        <v>152313.61980291089</v>
      </c>
      <c r="L43" s="26">
        <f t="shared" si="16"/>
        <v>152313.61980291089</v>
      </c>
      <c r="M43" s="26">
        <f t="shared" si="16"/>
        <v>152313.61980291089</v>
      </c>
      <c r="N43" s="26">
        <f t="shared" si="16"/>
        <v>152313.61980291089</v>
      </c>
      <c r="O43" s="26">
        <f t="shared" si="16"/>
        <v>152313.61980291089</v>
      </c>
      <c r="P43" s="27"/>
      <c r="Q43" s="13"/>
      <c r="R43" s="4">
        <v>43</v>
      </c>
    </row>
    <row r="44" spans="1:18" x14ac:dyDescent="0.15">
      <c r="A44" s="4">
        <v>44</v>
      </c>
      <c r="B44" s="32" t="s">
        <v>57</v>
      </c>
      <c r="C44" s="27"/>
      <c r="D44" s="27"/>
      <c r="E44" s="27">
        <f>E43/(1+$D4)^E5</f>
        <v>16303.530032602403</v>
      </c>
      <c r="F44" s="27">
        <f t="shared" ref="F44:O44" si="17">SUM(F38:F42)/(1+$D4)^F5</f>
        <v>138088.38687970486</v>
      </c>
      <c r="G44" s="27">
        <f t="shared" si="17"/>
        <v>135948.54578718852</v>
      </c>
      <c r="H44" s="26">
        <f t="shared" si="17"/>
        <v>132704.75433050067</v>
      </c>
      <c r="I44" s="26">
        <f t="shared" si="17"/>
        <v>138152.94313189195</v>
      </c>
      <c r="J44" s="26">
        <f t="shared" si="17"/>
        <v>131574.2315541828</v>
      </c>
      <c r="K44" s="26">
        <f t="shared" si="17"/>
        <v>125308.7919563646</v>
      </c>
      <c r="L44" s="26">
        <f t="shared" si="17"/>
        <v>119341.70662510913</v>
      </c>
      <c r="M44" s="26">
        <f t="shared" si="17"/>
        <v>113658.76821438965</v>
      </c>
      <c r="N44" s="26">
        <f t="shared" si="17"/>
        <v>108246.44591846631</v>
      </c>
      <c r="O44" s="26">
        <f t="shared" si="17"/>
        <v>103091.85325568222</v>
      </c>
      <c r="P44" s="27">
        <f>SUM(E44:O44)</f>
        <v>1262419.9576860834</v>
      </c>
      <c r="Q44" s="63">
        <f>Q45/$Q$34</f>
        <v>2.1743307456283953</v>
      </c>
      <c r="R44" s="4">
        <v>44</v>
      </c>
    </row>
    <row r="45" spans="1:18" x14ac:dyDescent="0.15">
      <c r="A45" s="4">
        <v>45</v>
      </c>
      <c r="B45" s="32" t="s">
        <v>58</v>
      </c>
      <c r="C45" s="27"/>
      <c r="D45" s="27"/>
      <c r="E45" s="27"/>
      <c r="F45" s="27"/>
      <c r="G45" s="27"/>
      <c r="H45" s="26"/>
      <c r="I45" s="26"/>
      <c r="J45" s="26"/>
      <c r="K45" s="26"/>
      <c r="L45" s="26"/>
      <c r="M45" s="26"/>
      <c r="N45" s="26"/>
      <c r="O45" s="26"/>
      <c r="P45" s="27">
        <f>P44-P28</f>
        <v>1230000.2191423334</v>
      </c>
      <c r="Q45" s="58">
        <f>P45/L4</f>
        <v>127915.65741567807</v>
      </c>
      <c r="R45" s="4">
        <v>45</v>
      </c>
    </row>
    <row r="46" spans="1:18" x14ac:dyDescent="0.15">
      <c r="A46" s="4">
        <v>46</v>
      </c>
      <c r="B46" s="32" t="s">
        <v>59</v>
      </c>
      <c r="C46" s="27"/>
      <c r="D46" s="27">
        <f t="shared" ref="D46:O46" si="18">$C18*$Q3</f>
        <v>0</v>
      </c>
      <c r="E46" s="27">
        <f t="shared" si="18"/>
        <v>0</v>
      </c>
      <c r="F46" s="27">
        <f t="shared" si="18"/>
        <v>0</v>
      </c>
      <c r="G46" s="27">
        <f t="shared" si="18"/>
        <v>0</v>
      </c>
      <c r="H46" s="26">
        <f t="shared" si="18"/>
        <v>0</v>
      </c>
      <c r="I46" s="26">
        <f t="shared" si="18"/>
        <v>0</v>
      </c>
      <c r="J46" s="26">
        <f t="shared" si="18"/>
        <v>0</v>
      </c>
      <c r="K46" s="26">
        <f t="shared" si="18"/>
        <v>0</v>
      </c>
      <c r="L46" s="26">
        <f t="shared" si="18"/>
        <v>0</v>
      </c>
      <c r="M46" s="26">
        <f t="shared" si="18"/>
        <v>0</v>
      </c>
      <c r="N46" s="26">
        <f t="shared" si="18"/>
        <v>0</v>
      </c>
      <c r="O46" s="26">
        <f t="shared" si="18"/>
        <v>0</v>
      </c>
      <c r="P46" s="27"/>
      <c r="Q46" s="13"/>
      <c r="R46" s="4">
        <v>46</v>
      </c>
    </row>
    <row r="47" spans="1:18" x14ac:dyDescent="0.15">
      <c r="A47" s="4">
        <v>47</v>
      </c>
      <c r="B47" s="32" t="s">
        <v>59</v>
      </c>
      <c r="C47" s="27"/>
      <c r="D47" s="27"/>
      <c r="E47" s="27">
        <f t="shared" ref="E47:O47" si="19">$D18*$Q3</f>
        <v>0</v>
      </c>
      <c r="F47" s="27">
        <f t="shared" si="19"/>
        <v>0</v>
      </c>
      <c r="G47" s="27">
        <f t="shared" si="19"/>
        <v>0</v>
      </c>
      <c r="H47" s="26">
        <f t="shared" si="19"/>
        <v>0</v>
      </c>
      <c r="I47" s="26">
        <f t="shared" si="19"/>
        <v>0</v>
      </c>
      <c r="J47" s="26">
        <f t="shared" si="19"/>
        <v>0</v>
      </c>
      <c r="K47" s="26">
        <f t="shared" si="19"/>
        <v>0</v>
      </c>
      <c r="L47" s="26">
        <f t="shared" si="19"/>
        <v>0</v>
      </c>
      <c r="M47" s="26">
        <f t="shared" si="19"/>
        <v>0</v>
      </c>
      <c r="N47" s="26">
        <f t="shared" si="19"/>
        <v>0</v>
      </c>
      <c r="O47" s="26">
        <f t="shared" si="19"/>
        <v>0</v>
      </c>
      <c r="P47" s="27"/>
      <c r="Q47" s="13"/>
      <c r="R47" s="4">
        <v>47</v>
      </c>
    </row>
    <row r="48" spans="1:18" x14ac:dyDescent="0.15">
      <c r="A48" s="4">
        <v>48</v>
      </c>
      <c r="B48" s="32" t="s">
        <v>59</v>
      </c>
      <c r="C48" s="27"/>
      <c r="D48" s="27"/>
      <c r="E48" s="27"/>
      <c r="F48" s="27">
        <f t="shared" ref="F48:O48" si="20">$E18*$Q3</f>
        <v>0</v>
      </c>
      <c r="G48" s="27">
        <f t="shared" si="20"/>
        <v>0</v>
      </c>
      <c r="H48" s="26">
        <f t="shared" si="20"/>
        <v>0</v>
      </c>
      <c r="I48" s="26">
        <f t="shared" si="20"/>
        <v>0</v>
      </c>
      <c r="J48" s="26">
        <f t="shared" si="20"/>
        <v>0</v>
      </c>
      <c r="K48" s="26">
        <f t="shared" si="20"/>
        <v>0</v>
      </c>
      <c r="L48" s="26">
        <f t="shared" si="20"/>
        <v>0</v>
      </c>
      <c r="M48" s="26">
        <f t="shared" si="20"/>
        <v>0</v>
      </c>
      <c r="N48" s="26">
        <f t="shared" si="20"/>
        <v>0</v>
      </c>
      <c r="O48" s="26">
        <f t="shared" si="20"/>
        <v>0</v>
      </c>
      <c r="P48" s="27"/>
      <c r="Q48" s="13"/>
      <c r="R48" s="4">
        <v>48</v>
      </c>
    </row>
    <row r="49" spans="1:18" x14ac:dyDescent="0.15">
      <c r="A49" s="4">
        <v>49</v>
      </c>
      <c r="B49" s="32" t="s">
        <v>59</v>
      </c>
      <c r="C49" s="27"/>
      <c r="D49" s="27"/>
      <c r="E49" s="27"/>
      <c r="F49" s="27"/>
      <c r="G49" s="27">
        <f t="shared" ref="G49:O49" si="21">$F18*$Q3</f>
        <v>12782.473854713193</v>
      </c>
      <c r="H49" s="26">
        <f t="shared" si="21"/>
        <v>12782.473854713193</v>
      </c>
      <c r="I49" s="26">
        <f t="shared" si="21"/>
        <v>12782.473854713193</v>
      </c>
      <c r="J49" s="26">
        <f t="shared" si="21"/>
        <v>12782.473854713193</v>
      </c>
      <c r="K49" s="26">
        <f t="shared" si="21"/>
        <v>12782.473854713193</v>
      </c>
      <c r="L49" s="26">
        <f t="shared" si="21"/>
        <v>12782.473854713193</v>
      </c>
      <c r="M49" s="26">
        <f t="shared" si="21"/>
        <v>12782.473854713193</v>
      </c>
      <c r="N49" s="26">
        <f t="shared" si="21"/>
        <v>12782.473854713193</v>
      </c>
      <c r="O49" s="26">
        <f t="shared" si="21"/>
        <v>12782.473854713193</v>
      </c>
      <c r="P49" s="27"/>
      <c r="Q49" s="13"/>
      <c r="R49" s="4">
        <v>49</v>
      </c>
    </row>
    <row r="50" spans="1:18" x14ac:dyDescent="0.15">
      <c r="A50" s="4">
        <v>50</v>
      </c>
      <c r="B50" s="32" t="s">
        <v>59</v>
      </c>
      <c r="C50" s="27"/>
      <c r="D50" s="27"/>
      <c r="E50" s="27"/>
      <c r="F50" s="27"/>
      <c r="G50" s="27"/>
      <c r="H50" s="26">
        <f t="shared" ref="H50:O50" si="22">$G18*$Q3</f>
        <v>14438.4110177905</v>
      </c>
      <c r="I50" s="26">
        <f t="shared" si="22"/>
        <v>14438.4110177905</v>
      </c>
      <c r="J50" s="26">
        <f t="shared" si="22"/>
        <v>14438.4110177905</v>
      </c>
      <c r="K50" s="26">
        <f t="shared" si="22"/>
        <v>14438.4110177905</v>
      </c>
      <c r="L50" s="26">
        <f t="shared" si="22"/>
        <v>14438.4110177905</v>
      </c>
      <c r="M50" s="26">
        <f t="shared" si="22"/>
        <v>14438.4110177905</v>
      </c>
      <c r="N50" s="26">
        <f t="shared" si="22"/>
        <v>14438.4110177905</v>
      </c>
      <c r="O50" s="26">
        <f t="shared" si="22"/>
        <v>14438.4110177905</v>
      </c>
      <c r="P50" s="27"/>
      <c r="Q50" s="13"/>
      <c r="R50" s="4">
        <v>50</v>
      </c>
    </row>
    <row r="51" spans="1:18" x14ac:dyDescent="0.15">
      <c r="A51" s="4">
        <v>51</v>
      </c>
      <c r="B51" s="32" t="s">
        <v>60</v>
      </c>
      <c r="C51" s="27"/>
      <c r="D51" s="27">
        <f t="shared" ref="D51:O51" si="23">SUM(D46:D50)</f>
        <v>0</v>
      </c>
      <c r="E51" s="27">
        <f t="shared" si="23"/>
        <v>0</v>
      </c>
      <c r="F51" s="27">
        <f t="shared" si="23"/>
        <v>0</v>
      </c>
      <c r="G51" s="27">
        <f t="shared" si="23"/>
        <v>12782.473854713193</v>
      </c>
      <c r="H51" s="26">
        <f t="shared" si="23"/>
        <v>27220.884872503695</v>
      </c>
      <c r="I51" s="26">
        <f t="shared" si="23"/>
        <v>27220.884872503695</v>
      </c>
      <c r="J51" s="26">
        <f t="shared" si="23"/>
        <v>27220.884872503695</v>
      </c>
      <c r="K51" s="26">
        <f t="shared" si="23"/>
        <v>27220.884872503695</v>
      </c>
      <c r="L51" s="26">
        <f t="shared" si="23"/>
        <v>27220.884872503695</v>
      </c>
      <c r="M51" s="26">
        <f t="shared" si="23"/>
        <v>27220.884872503695</v>
      </c>
      <c r="N51" s="26">
        <f t="shared" si="23"/>
        <v>27220.884872503695</v>
      </c>
      <c r="O51" s="26">
        <f t="shared" si="23"/>
        <v>27220.884872503695</v>
      </c>
      <c r="P51" s="27"/>
      <c r="Q51" s="13"/>
      <c r="R51" s="4">
        <v>51</v>
      </c>
    </row>
    <row r="52" spans="1:18" x14ac:dyDescent="0.15">
      <c r="A52" s="4">
        <v>52</v>
      </c>
      <c r="B52" s="32" t="s">
        <v>57</v>
      </c>
      <c r="C52" s="27"/>
      <c r="D52" s="27">
        <f t="shared" ref="D52:O52" si="24">SUM(D46:D50)/(1+$D4)^D5</f>
        <v>0</v>
      </c>
      <c r="E52" s="27">
        <f t="shared" si="24"/>
        <v>0</v>
      </c>
      <c r="F52" s="27">
        <f t="shared" si="24"/>
        <v>0</v>
      </c>
      <c r="G52" s="27">
        <f t="shared" si="24"/>
        <v>12782.473854713193</v>
      </c>
      <c r="H52" s="26">
        <f t="shared" si="24"/>
        <v>25924.652259527327</v>
      </c>
      <c r="I52" s="26">
        <f t="shared" si="24"/>
        <v>24690.145009073647</v>
      </c>
      <c r="J52" s="26">
        <f t="shared" si="24"/>
        <v>23514.423818165375</v>
      </c>
      <c r="K52" s="26">
        <f t="shared" si="24"/>
        <v>22394.689350633693</v>
      </c>
      <c r="L52" s="26">
        <f t="shared" si="24"/>
        <v>21328.275572032086</v>
      </c>
      <c r="M52" s="26">
        <f t="shared" si="24"/>
        <v>20312.643401935322</v>
      </c>
      <c r="N52" s="26">
        <f t="shared" si="24"/>
        <v>19345.374668509827</v>
      </c>
      <c r="O52" s="26">
        <f t="shared" si="24"/>
        <v>18424.166350961743</v>
      </c>
      <c r="P52" s="27">
        <f>SUM(D52:O52)</f>
        <v>188716.84428555222</v>
      </c>
      <c r="Q52" s="63">
        <f>Q53/$Q$34</f>
        <v>0.29000595996283174</v>
      </c>
      <c r="R52" s="4">
        <v>52</v>
      </c>
    </row>
    <row r="53" spans="1:18" x14ac:dyDescent="0.15">
      <c r="A53" s="4">
        <v>53</v>
      </c>
      <c r="B53" s="32" t="s">
        <v>61</v>
      </c>
      <c r="C53" s="27"/>
      <c r="D53" s="27"/>
      <c r="E53" s="27"/>
      <c r="F53" s="27"/>
      <c r="G53" s="27"/>
      <c r="H53" s="26"/>
      <c r="I53" s="26"/>
      <c r="J53" s="26"/>
      <c r="K53" s="26"/>
      <c r="L53" s="26"/>
      <c r="M53" s="26"/>
      <c r="N53" s="26"/>
      <c r="O53" s="26"/>
      <c r="P53" s="27">
        <f>P52-P29</f>
        <v>183804.1442855522</v>
      </c>
      <c r="Q53" s="58">
        <f>P53/L2</f>
        <v>17061.021235014254</v>
      </c>
      <c r="R53" s="4">
        <v>53</v>
      </c>
    </row>
    <row r="54" spans="1:18" x14ac:dyDescent="0.15">
      <c r="A54" s="4">
        <v>54</v>
      </c>
      <c r="B54" s="32" t="s">
        <v>62</v>
      </c>
      <c r="C54" s="27"/>
      <c r="D54" s="27">
        <f>D43+D52</f>
        <v>0</v>
      </c>
      <c r="E54" s="27">
        <f>E44+E52</f>
        <v>16303.530032602403</v>
      </c>
      <c r="F54" s="27">
        <f t="shared" ref="F54:O54" si="25">F43+F52</f>
        <v>131512.74940924271</v>
      </c>
      <c r="G54" s="27">
        <f t="shared" si="25"/>
        <v>148731.01964190172</v>
      </c>
      <c r="H54" s="26">
        <f t="shared" si="25"/>
        <v>165264.64430655303</v>
      </c>
      <c r="I54" s="26">
        <f t="shared" si="25"/>
        <v>177003.76481198455</v>
      </c>
      <c r="J54" s="26">
        <f t="shared" si="25"/>
        <v>175828.04362107627</v>
      </c>
      <c r="K54" s="26">
        <f t="shared" si="25"/>
        <v>174708.3091535446</v>
      </c>
      <c r="L54" s="26">
        <f t="shared" si="25"/>
        <v>173641.89537494298</v>
      </c>
      <c r="M54" s="26">
        <f t="shared" si="25"/>
        <v>172626.26320484621</v>
      </c>
      <c r="N54" s="26">
        <f t="shared" si="25"/>
        <v>171658.99447142071</v>
      </c>
      <c r="O54" s="26">
        <f t="shared" si="25"/>
        <v>170737.78615387264</v>
      </c>
      <c r="P54" s="26">
        <f>P45+P53</f>
        <v>1413804.3634278856</v>
      </c>
      <c r="Q54" s="58">
        <f>Q45+Q53</f>
        <v>144976.67865069234</v>
      </c>
      <c r="R54" s="4">
        <v>54</v>
      </c>
    </row>
    <row r="55" spans="1:18" x14ac:dyDescent="0.15">
      <c r="A55" s="4">
        <v>55</v>
      </c>
      <c r="B55" s="32" t="s">
        <v>63</v>
      </c>
      <c r="C55" s="27"/>
      <c r="D55" s="27">
        <f>IF((D$5-$C$5)&lt;$H$4,"",$C32*$Q$4)</f>
        <v>-12650.225302514435</v>
      </c>
      <c r="E55" s="27">
        <f t="shared" ref="E55:O55" si="26">IF((E$5-$C$5)&lt;$H$3,"",$C32*$Q$4)</f>
        <v>-12650.225302514435</v>
      </c>
      <c r="F55" s="27">
        <f t="shared" si="26"/>
        <v>-12650.225302514435</v>
      </c>
      <c r="G55" s="27">
        <f t="shared" si="26"/>
        <v>-12650.225302514435</v>
      </c>
      <c r="H55" s="27">
        <f t="shared" si="26"/>
        <v>-12650.225302514435</v>
      </c>
      <c r="I55" s="27">
        <f t="shared" si="26"/>
        <v>-12650.225302514435</v>
      </c>
      <c r="J55" s="27">
        <f t="shared" si="26"/>
        <v>-12650.225302514435</v>
      </c>
      <c r="K55" s="27">
        <f t="shared" si="26"/>
        <v>-12650.225302514435</v>
      </c>
      <c r="L55" s="27">
        <f t="shared" si="26"/>
        <v>-12650.225302514435</v>
      </c>
      <c r="M55" s="27">
        <f t="shared" si="26"/>
        <v>-12650.225302514435</v>
      </c>
      <c r="N55" s="27">
        <f t="shared" si="26"/>
        <v>-12650.225302514435</v>
      </c>
      <c r="O55" s="27">
        <f t="shared" si="26"/>
        <v>-12650.225302514435</v>
      </c>
      <c r="P55" s="26"/>
      <c r="Q55" s="58"/>
      <c r="R55" s="4">
        <v>55</v>
      </c>
    </row>
    <row r="56" spans="1:18" x14ac:dyDescent="0.15">
      <c r="A56" s="4">
        <v>56</v>
      </c>
      <c r="B56" s="32" t="s">
        <v>63</v>
      </c>
      <c r="C56" s="27"/>
      <c r="D56" s="27"/>
      <c r="E56" s="27">
        <f>IF((E$5-$D$5)&lt;$H$4,"",$D$32*$Q$4)</f>
        <v>-20393.637504759503</v>
      </c>
      <c r="F56" s="27">
        <f t="shared" ref="F56:O56" si="27">IF((F$5-$D$5)&lt;$H$3,"",$D$32*$Q$4)</f>
        <v>-20393.637504759503</v>
      </c>
      <c r="G56" s="27">
        <f t="shared" si="27"/>
        <v>-20393.637504759503</v>
      </c>
      <c r="H56" s="27">
        <f t="shared" si="27"/>
        <v>-20393.637504759503</v>
      </c>
      <c r="I56" s="27">
        <f t="shared" si="27"/>
        <v>-20393.637504759503</v>
      </c>
      <c r="J56" s="27">
        <f t="shared" si="27"/>
        <v>-20393.637504759503</v>
      </c>
      <c r="K56" s="27">
        <f t="shared" si="27"/>
        <v>-20393.637504759503</v>
      </c>
      <c r="L56" s="27">
        <f t="shared" si="27"/>
        <v>-20393.637504759503</v>
      </c>
      <c r="M56" s="27">
        <f t="shared" si="27"/>
        <v>-20393.637504759503</v>
      </c>
      <c r="N56" s="27">
        <f t="shared" si="27"/>
        <v>-20393.637504759503</v>
      </c>
      <c r="O56" s="27">
        <f t="shared" si="27"/>
        <v>-20393.637504759503</v>
      </c>
      <c r="P56" s="26"/>
      <c r="Q56" s="58"/>
      <c r="R56" s="4">
        <v>56</v>
      </c>
    </row>
    <row r="57" spans="1:18" x14ac:dyDescent="0.15">
      <c r="A57" s="4">
        <v>57</v>
      </c>
      <c r="B57" s="32" t="s">
        <v>63</v>
      </c>
      <c r="C57" s="27"/>
      <c r="D57" s="27"/>
      <c r="E57" s="27"/>
      <c r="F57" s="27">
        <f>IF((F$5-$E$5)&lt;$H$4,"",$E$32*$Q$4)</f>
        <v>-18305.293416121069</v>
      </c>
      <c r="G57" s="27">
        <f t="shared" ref="G57:O57" si="28">IF((G$5-$E$5)&lt;$H$3,"",$E$32*$Q$4)</f>
        <v>-18305.293416121069</v>
      </c>
      <c r="H57" s="27">
        <f t="shared" si="28"/>
        <v>-18305.293416121069</v>
      </c>
      <c r="I57" s="27">
        <f t="shared" si="28"/>
        <v>-18305.293416121069</v>
      </c>
      <c r="J57" s="27">
        <f t="shared" si="28"/>
        <v>-18305.293416121069</v>
      </c>
      <c r="K57" s="27">
        <f t="shared" si="28"/>
        <v>-18305.293416121069</v>
      </c>
      <c r="L57" s="27">
        <f t="shared" si="28"/>
        <v>-18305.293416121069</v>
      </c>
      <c r="M57" s="27">
        <f t="shared" si="28"/>
        <v>-18305.293416121069</v>
      </c>
      <c r="N57" s="27">
        <f t="shared" si="28"/>
        <v>-18305.293416121069</v>
      </c>
      <c r="O57" s="27">
        <f t="shared" si="28"/>
        <v>-18305.293416121069</v>
      </c>
      <c r="P57" s="26"/>
      <c r="Q57" s="58"/>
      <c r="R57" s="4">
        <v>57</v>
      </c>
    </row>
    <row r="58" spans="1:18" x14ac:dyDescent="0.15">
      <c r="A58" s="4">
        <v>58</v>
      </c>
      <c r="B58" s="32" t="s">
        <v>63</v>
      </c>
      <c r="C58" s="27"/>
      <c r="D58" s="27"/>
      <c r="E58" s="27"/>
      <c r="F58" s="27"/>
      <c r="G58" s="27">
        <f>IF((G$5-$F$5)&lt;$H$4,"",$F$32*$Q$4)</f>
        <v>-15716.426818653777</v>
      </c>
      <c r="H58" s="27">
        <f t="shared" ref="H58:O58" si="29">IF((H$5-$F$5)&lt;$H$3,"",$F$32*$Q$4)</f>
        <v>-15716.426818653777</v>
      </c>
      <c r="I58" s="27">
        <f t="shared" si="29"/>
        <v>-15716.426818653777</v>
      </c>
      <c r="J58" s="27">
        <f t="shared" si="29"/>
        <v>-15716.426818653777</v>
      </c>
      <c r="K58" s="27">
        <f t="shared" si="29"/>
        <v>-15716.426818653777</v>
      </c>
      <c r="L58" s="27">
        <f t="shared" si="29"/>
        <v>-15716.426818653777</v>
      </c>
      <c r="M58" s="27">
        <f t="shared" si="29"/>
        <v>-15716.426818653777</v>
      </c>
      <c r="N58" s="27">
        <f t="shared" si="29"/>
        <v>-15716.426818653777</v>
      </c>
      <c r="O58" s="27">
        <f t="shared" si="29"/>
        <v>-15716.426818653777</v>
      </c>
      <c r="P58" s="26"/>
      <c r="Q58" s="58"/>
      <c r="R58" s="4">
        <v>58</v>
      </c>
    </row>
    <row r="59" spans="1:18" x14ac:dyDescent="0.15">
      <c r="A59" s="4">
        <v>59</v>
      </c>
      <c r="B59" s="32" t="s">
        <v>63</v>
      </c>
      <c r="C59" s="27"/>
      <c r="D59" s="27"/>
      <c r="E59" s="27"/>
      <c r="F59" s="27"/>
      <c r="G59" s="27"/>
      <c r="H59" s="27">
        <f>IF((H$5-$G$5)&lt;$H$4,"",$G$32*$Q$4)</f>
        <v>-16148.242946663568</v>
      </c>
      <c r="I59" s="27">
        <f t="shared" ref="I59:O59" si="30">IF((I$5-$G$5)&lt;$H$3,"",$G$32*$Q$4)</f>
        <v>-16148.242946663568</v>
      </c>
      <c r="J59" s="27">
        <f t="shared" si="30"/>
        <v>-16148.242946663568</v>
      </c>
      <c r="K59" s="27">
        <f t="shared" si="30"/>
        <v>-16148.242946663568</v>
      </c>
      <c r="L59" s="27">
        <f t="shared" si="30"/>
        <v>-16148.242946663568</v>
      </c>
      <c r="M59" s="27">
        <f t="shared" si="30"/>
        <v>-16148.242946663568</v>
      </c>
      <c r="N59" s="27">
        <f t="shared" si="30"/>
        <v>-16148.242946663568</v>
      </c>
      <c r="O59" s="27">
        <f t="shared" si="30"/>
        <v>-16148.242946663568</v>
      </c>
      <c r="P59" s="26"/>
      <c r="Q59" s="58"/>
      <c r="R59" s="4">
        <v>59</v>
      </c>
    </row>
    <row r="60" spans="1:18" x14ac:dyDescent="0.15">
      <c r="A60" s="4">
        <v>60</v>
      </c>
      <c r="B60" s="32" t="s">
        <v>64</v>
      </c>
      <c r="C60" s="27"/>
      <c r="D60" s="27">
        <f>SUM(D55:D59)</f>
        <v>-12650.225302514435</v>
      </c>
      <c r="E60" s="27">
        <f t="shared" ref="E60:O60" si="31">SUM(E55:E59)</f>
        <v>-33043.862807273938</v>
      </c>
      <c r="F60" s="27">
        <f t="shared" si="31"/>
        <v>-51349.15622339501</v>
      </c>
      <c r="G60" s="27">
        <f t="shared" si="31"/>
        <v>-67065.583042048791</v>
      </c>
      <c r="H60" s="27">
        <f t="shared" si="31"/>
        <v>-83213.825988712357</v>
      </c>
      <c r="I60" s="27">
        <f t="shared" si="31"/>
        <v>-83213.825988712357</v>
      </c>
      <c r="J60" s="27">
        <f t="shared" si="31"/>
        <v>-83213.825988712357</v>
      </c>
      <c r="K60" s="27">
        <f t="shared" si="31"/>
        <v>-83213.825988712357</v>
      </c>
      <c r="L60" s="27">
        <f t="shared" si="31"/>
        <v>-83213.825988712357</v>
      </c>
      <c r="M60" s="27">
        <f t="shared" si="31"/>
        <v>-83213.825988712357</v>
      </c>
      <c r="N60" s="27">
        <f t="shared" si="31"/>
        <v>-83213.825988712357</v>
      </c>
      <c r="O60" s="27">
        <f t="shared" si="31"/>
        <v>-83213.825988712357</v>
      </c>
      <c r="P60" s="26"/>
      <c r="Q60" s="63">
        <f>$Q$61/$Q$34</f>
        <v>-2.183778430183505</v>
      </c>
      <c r="R60" s="4">
        <v>60</v>
      </c>
    </row>
    <row r="61" spans="1:18" x14ac:dyDescent="0.15">
      <c r="A61" s="4">
        <v>61</v>
      </c>
      <c r="B61" s="32" t="s">
        <v>65</v>
      </c>
      <c r="C61" s="27"/>
      <c r="D61" s="27">
        <f t="shared" ref="D61:O61" si="32">D60/(1+$D$4)^D5</f>
        <v>-14644.217065823274</v>
      </c>
      <c r="E61" s="27">
        <f t="shared" si="32"/>
        <v>-36430.858745019519</v>
      </c>
      <c r="F61" s="27">
        <f t="shared" si="32"/>
        <v>-53916.614034564765</v>
      </c>
      <c r="G61" s="27">
        <f t="shared" si="32"/>
        <v>-67065.583042048791</v>
      </c>
      <c r="H61" s="27">
        <f t="shared" si="32"/>
        <v>-79251.26284639271</v>
      </c>
      <c r="I61" s="27">
        <f t="shared" si="32"/>
        <v>-75477.393187040681</v>
      </c>
      <c r="J61" s="27">
        <f t="shared" si="32"/>
        <v>-71883.231606705405</v>
      </c>
      <c r="K61" s="27">
        <f t="shared" si="32"/>
        <v>-68460.220577814674</v>
      </c>
      <c r="L61" s="27">
        <f t="shared" si="32"/>
        <v>-65200.210074109214</v>
      </c>
      <c r="M61" s="27">
        <f t="shared" si="32"/>
        <v>-62095.438165818305</v>
      </c>
      <c r="N61" s="27">
        <f t="shared" si="32"/>
        <v>-59138.512538874566</v>
      </c>
      <c r="O61" s="27">
        <f t="shared" si="32"/>
        <v>-56322.39289416626</v>
      </c>
      <c r="P61" s="26">
        <f>SUM(D61:O61)</f>
        <v>-709885.93477837823</v>
      </c>
      <c r="Q61" s="58">
        <f>$P$61/$L$3</f>
        <v>-128471.46374061394</v>
      </c>
      <c r="R61" s="4">
        <v>61</v>
      </c>
    </row>
    <row r="62" spans="1:18" x14ac:dyDescent="0.15">
      <c r="A62" s="4">
        <v>62</v>
      </c>
      <c r="B62" s="32" t="s">
        <v>66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6">
        <f>P54+P61</f>
        <v>703918.42864950735</v>
      </c>
      <c r="Q62" s="61">
        <f>$Q$54+$Q$61</f>
        <v>16505.214910078401</v>
      </c>
      <c r="R62" s="4">
        <v>62</v>
      </c>
    </row>
    <row r="63" spans="1:18" x14ac:dyDescent="0.15">
      <c r="A63" s="4">
        <v>63</v>
      </c>
      <c r="B63" s="23" t="s">
        <v>67</v>
      </c>
      <c r="C63" s="4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34">
        <f>(P36-Q2)^2+(P36-Q3)^2+(P36-Q4)^2</f>
        <v>36.133721887136069</v>
      </c>
      <c r="Q63" s="64">
        <f>(Q36-Q2)^2+(Q36-Q3)^2</f>
        <v>55.094495358461828</v>
      </c>
      <c r="R63" s="4">
        <v>63</v>
      </c>
    </row>
    <row r="64" spans="1:18" x14ac:dyDescent="0.15">
      <c r="A64" s="4">
        <v>64</v>
      </c>
      <c r="B64" s="35" t="s">
        <v>68</v>
      </c>
      <c r="C64" s="1" t="s">
        <v>69</v>
      </c>
      <c r="D64" s="1" t="s">
        <v>70</v>
      </c>
      <c r="E64" s="1" t="s">
        <v>71</v>
      </c>
      <c r="F64" s="1" t="s">
        <v>72</v>
      </c>
      <c r="G64" s="1" t="s">
        <v>73</v>
      </c>
      <c r="H64" s="1" t="s">
        <v>74</v>
      </c>
      <c r="I64" s="1" t="s">
        <v>75</v>
      </c>
      <c r="J64" s="1" t="s">
        <v>76</v>
      </c>
      <c r="K64" s="3" t="s">
        <v>77</v>
      </c>
      <c r="R64" s="4">
        <v>64</v>
      </c>
    </row>
    <row r="65" spans="1:18" x14ac:dyDescent="0.15">
      <c r="A65" s="4">
        <v>65</v>
      </c>
      <c r="B65" s="4" t="str">
        <f>B2</f>
        <v>アステラス製薬</v>
      </c>
      <c r="C65" s="36">
        <f>$Q$9</f>
        <v>20435.409240866684</v>
      </c>
      <c r="D65" s="26">
        <f>$Q$30</f>
        <v>6756.2305290911336</v>
      </c>
      <c r="E65" s="26">
        <f>Q26</f>
        <v>23261.445439163366</v>
      </c>
      <c r="F65" s="26">
        <f>$Q$35</f>
        <v>16505.214910072231</v>
      </c>
      <c r="G65" s="37">
        <f>$B$4</f>
        <v>3.9E-2</v>
      </c>
      <c r="H65" s="38">
        <f>$Q$36</f>
        <v>0.28055827540761757</v>
      </c>
      <c r="I65" s="39">
        <f>Q44</f>
        <v>2.1743307456283953</v>
      </c>
      <c r="J65" s="39">
        <f>Q52</f>
        <v>0.29000595996283174</v>
      </c>
      <c r="K65" s="39">
        <f>Q60</f>
        <v>-2.183778430183505</v>
      </c>
      <c r="Q65" s="40"/>
      <c r="R65" s="40"/>
    </row>
  </sheetData>
  <mergeCells count="7">
    <mergeCell ref="O2:O4"/>
    <mergeCell ref="C2:C4"/>
    <mergeCell ref="D2:D3"/>
    <mergeCell ref="E2:E3"/>
    <mergeCell ref="F2:G2"/>
    <mergeCell ref="I2:I3"/>
    <mergeCell ref="J2:J4"/>
  </mergeCells>
  <phoneticPr fontId="1"/>
  <pageMargins left="0.59055118110236227" right="0.47244094488188981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Formulas="1" topLeftCell="J1" zoomScale="60" workbookViewId="0">
      <selection activeCell="U52" sqref="U52"/>
    </sheetView>
  </sheetViews>
  <sheetFormatPr defaultRowHeight="13.5" x14ac:dyDescent="0.15"/>
  <cols>
    <col min="1" max="1" width="3.375" customWidth="1"/>
    <col min="2" max="2" width="10.875" customWidth="1"/>
    <col min="3" max="3" width="9.75" customWidth="1"/>
    <col min="4" max="4" width="16.875" customWidth="1"/>
    <col min="5" max="5" width="17.875" customWidth="1"/>
    <col min="6" max="6" width="18" customWidth="1"/>
    <col min="7" max="7" width="17.25" customWidth="1"/>
    <col min="8" max="8" width="18.125" customWidth="1"/>
    <col min="9" max="10" width="17.875" customWidth="1"/>
    <col min="11" max="11" width="18.25" customWidth="1"/>
    <col min="12" max="13" width="18.375" customWidth="1"/>
    <col min="14" max="14" width="18.25" customWidth="1"/>
    <col min="15" max="16" width="17.75" customWidth="1"/>
    <col min="17" max="17" width="12.75" customWidth="1"/>
    <col min="18" max="18" width="2" customWidth="1"/>
  </cols>
  <sheetData>
    <row r="1" spans="1:18" ht="14.25" thickBo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55" t="s">
        <v>16</v>
      </c>
      <c r="R1" s="4">
        <v>1</v>
      </c>
    </row>
    <row r="2" spans="1:18" ht="13.5" customHeight="1" x14ac:dyDescent="0.15">
      <c r="A2" s="4">
        <v>2</v>
      </c>
      <c r="B2" s="5" t="s">
        <v>17</v>
      </c>
      <c r="C2" s="44" t="s">
        <v>18</v>
      </c>
      <c r="D2" s="47" t="s">
        <v>19</v>
      </c>
      <c r="E2" s="47" t="s">
        <v>20</v>
      </c>
      <c r="F2" s="49" t="s">
        <v>21</v>
      </c>
      <c r="G2" s="50"/>
      <c r="H2" s="6" t="s">
        <v>22</v>
      </c>
      <c r="I2" s="41" t="s">
        <v>23</v>
      </c>
      <c r="J2" s="52" t="s">
        <v>24</v>
      </c>
      <c r="K2" s="7" t="s">
        <v>25</v>
      </c>
      <c r="L2" s="8">
        <f>1/(1+$D$4)^$D$5+1/(1+$D$4)^$E$5+1/(1+$D$4)^$F$5+1/(1+$D$4)^$G$5+1/(1+$D$4)^$H$5+1/(1+$D$4)^$I$5+1/(1+$D$4)^$J$5+1/(1+$D$4)^$K$5+1/(1+$D$4)^$L$5+1/(1+$D$4)^$M$5+1/(1+$D$4)^$N$5+1/(1+$D$4)^$O$5</f>
        <v>10.773337759426255</v>
      </c>
      <c r="M2" s="9" t="s">
        <v>26</v>
      </c>
      <c r="N2" s="8">
        <f>1/(1+$D$4)^$C$5+1/(1+$D$4)^$D$5+1/(1+$D$4)^$E$5+1/(1+$D$4)^$F$5+1/(1+$D$4)^$G$5+1/(1+$D$4)^$H$5+1/(1+$D$4)^$I$5+1/(1+$D$4)^$J$5+1/(1+$D$4)^$K$5+1/(1+$D$4)^$L$5+1/(1+$D$4)^$M$5+1/(1+$D$4)^$N$5+1/(1+$D$4)^$O$5</f>
        <v>11.988844009426254</v>
      </c>
      <c r="O2" s="41" t="s">
        <v>27</v>
      </c>
      <c r="P2" s="7" t="s">
        <v>28</v>
      </c>
      <c r="Q2" s="56">
        <v>5.3832480314876268</v>
      </c>
      <c r="R2" s="4">
        <v>2</v>
      </c>
    </row>
    <row r="3" spans="1:18" x14ac:dyDescent="0.15">
      <c r="A3" s="4">
        <v>3</v>
      </c>
      <c r="B3" s="10">
        <v>266003</v>
      </c>
      <c r="C3" s="45"/>
      <c r="D3" s="48"/>
      <c r="E3" s="48"/>
      <c r="F3" s="4" t="s">
        <v>28</v>
      </c>
      <c r="G3" s="4">
        <v>8</v>
      </c>
      <c r="H3" s="11">
        <v>2</v>
      </c>
      <c r="I3" s="51"/>
      <c r="J3" s="53"/>
      <c r="K3" s="4" t="s">
        <v>29</v>
      </c>
      <c r="L3" s="12">
        <f>(1/(1+$D$4)^$C$5+1/(1+$D$4)^$D$5+1/(1+$D$4)^$E$5+1/(1+$D$4)^$F$5+1/(1+$D$4)^$G$5)</f>
        <v>5.52563125</v>
      </c>
      <c r="M3" s="4"/>
      <c r="N3" s="13"/>
      <c r="O3" s="42"/>
      <c r="P3" s="14" t="s">
        <v>30</v>
      </c>
      <c r="Q3" s="12">
        <v>5.6710176817716027</v>
      </c>
      <c r="R3" s="4">
        <v>3</v>
      </c>
    </row>
    <row r="4" spans="1:18" ht="14.25" thickBot="1" x14ac:dyDescent="0.2">
      <c r="A4" s="4">
        <v>4</v>
      </c>
      <c r="B4" s="15">
        <v>3.9E-2</v>
      </c>
      <c r="C4" s="46"/>
      <c r="D4" s="16">
        <v>0.05</v>
      </c>
      <c r="E4" s="17">
        <v>0.5</v>
      </c>
      <c r="F4" s="18" t="s">
        <v>31</v>
      </c>
      <c r="G4" s="16">
        <v>5</v>
      </c>
      <c r="H4" s="19">
        <v>1</v>
      </c>
      <c r="I4" s="20">
        <v>1</v>
      </c>
      <c r="J4" s="54"/>
      <c r="K4" s="16" t="s">
        <v>32</v>
      </c>
      <c r="L4" s="21">
        <f>1/(1+$D$4)^$E$5+1/(1+$D$4)^$F$5+1/(1+$D$4)^$G$5+1/(1+$D$4)^$H$5+1/(1+$D$4)^$I$5+1/(1+$D$4)^$J$5+1/(1+$D$4)^$K$5+1/(1+$D$4)^$L$5+1/(1+$D$4)^$M$5+1/(1+$D$4)^$N$5+1/(1+$D$4)^$O$5</f>
        <v>9.6157127594262555</v>
      </c>
      <c r="M4" s="16"/>
      <c r="N4" s="22"/>
      <c r="O4" s="43"/>
      <c r="P4" s="16" t="s">
        <v>33</v>
      </c>
      <c r="Q4" s="57">
        <v>-0.28919808995063517</v>
      </c>
      <c r="R4" s="4">
        <v>4</v>
      </c>
    </row>
    <row r="5" spans="1:18" x14ac:dyDescent="0.15">
      <c r="A5" s="4">
        <v>5</v>
      </c>
      <c r="B5" s="23"/>
      <c r="C5" s="24">
        <v>-4</v>
      </c>
      <c r="D5" s="24">
        <v>-3</v>
      </c>
      <c r="E5" s="24">
        <v>-2</v>
      </c>
      <c r="F5" s="24">
        <v>-1</v>
      </c>
      <c r="G5" s="24">
        <v>0</v>
      </c>
      <c r="H5" s="1">
        <v>1</v>
      </c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4"/>
      <c r="Q5" s="13"/>
      <c r="R5" s="4">
        <v>5</v>
      </c>
    </row>
    <row r="6" spans="1:18" x14ac:dyDescent="0.15">
      <c r="A6" s="4">
        <v>6</v>
      </c>
      <c r="B6" s="23" t="s">
        <v>34</v>
      </c>
      <c r="C6" s="25">
        <v>110156</v>
      </c>
      <c r="D6" s="25">
        <v>202588</v>
      </c>
      <c r="E6" s="25">
        <v>197813</v>
      </c>
      <c r="F6" s="25">
        <v>284193</v>
      </c>
      <c r="G6" s="25">
        <v>271451</v>
      </c>
      <c r="H6" s="26"/>
      <c r="I6" s="26"/>
      <c r="J6" s="26"/>
      <c r="K6" s="26"/>
      <c r="L6" s="26"/>
      <c r="M6" s="26"/>
      <c r="N6" s="26"/>
      <c r="O6" s="26"/>
      <c r="P6" s="26"/>
      <c r="Q6" s="13"/>
      <c r="R6" s="4">
        <v>6</v>
      </c>
    </row>
    <row r="7" spans="1:18" x14ac:dyDescent="0.15">
      <c r="A7" s="4">
        <v>7</v>
      </c>
      <c r="B7" s="23" t="s">
        <v>35</v>
      </c>
      <c r="C7" s="27">
        <f>(1-$E4)*C6</f>
        <v>55078</v>
      </c>
      <c r="D7" s="27">
        <f>(1-$E4)*D6</f>
        <v>101294</v>
      </c>
      <c r="E7" s="27">
        <f>(1-$E4)*E6</f>
        <v>98906.5</v>
      </c>
      <c r="F7" s="27">
        <f>(1-$E4)*F6</f>
        <v>142096.5</v>
      </c>
      <c r="G7" s="27">
        <f>(1-$E4)*G6</f>
        <v>135725.5</v>
      </c>
      <c r="H7" s="26"/>
      <c r="I7" s="26"/>
      <c r="J7" s="26"/>
      <c r="K7" s="26"/>
      <c r="L7" s="26"/>
      <c r="M7" s="26"/>
      <c r="N7" s="26"/>
      <c r="O7" s="26"/>
      <c r="P7" s="26"/>
      <c r="Q7" s="13"/>
      <c r="R7" s="4">
        <v>7</v>
      </c>
    </row>
    <row r="8" spans="1:18" x14ac:dyDescent="0.15">
      <c r="A8" s="4">
        <v>8</v>
      </c>
      <c r="B8" s="23" t="s">
        <v>36</v>
      </c>
      <c r="C8" s="27"/>
      <c r="D8" s="27">
        <f>D7-C7</f>
        <v>46216</v>
      </c>
      <c r="E8" s="27">
        <f>E7-D7</f>
        <v>-2387.5</v>
      </c>
      <c r="F8" s="27">
        <f>F7-E7</f>
        <v>43190</v>
      </c>
      <c r="G8" s="27">
        <f>G7-F7</f>
        <v>-6371</v>
      </c>
      <c r="H8" s="26">
        <f t="shared" ref="H8:O8" si="0">$I4*SUM($D8:$G8)/4</f>
        <v>20161.875</v>
      </c>
      <c r="I8" s="26">
        <f t="shared" si="0"/>
        <v>20161.875</v>
      </c>
      <c r="J8" s="26">
        <f t="shared" si="0"/>
        <v>20161.875</v>
      </c>
      <c r="K8" s="26">
        <f t="shared" si="0"/>
        <v>20161.875</v>
      </c>
      <c r="L8" s="26">
        <f t="shared" si="0"/>
        <v>20161.875</v>
      </c>
      <c r="M8" s="26">
        <f t="shared" si="0"/>
        <v>20161.875</v>
      </c>
      <c r="N8" s="26">
        <f t="shared" si="0"/>
        <v>20161.875</v>
      </c>
      <c r="O8" s="26">
        <f t="shared" si="0"/>
        <v>20161.875</v>
      </c>
      <c r="P8" s="26"/>
      <c r="Q8" s="13"/>
      <c r="R8" s="4">
        <v>8</v>
      </c>
    </row>
    <row r="9" spans="1:18" x14ac:dyDescent="0.15">
      <c r="A9" s="4">
        <v>9</v>
      </c>
      <c r="B9" s="23" t="s">
        <v>37</v>
      </c>
      <c r="C9" s="27"/>
      <c r="D9" s="27">
        <f t="shared" ref="D9:O9" si="1">D8/(1+$D4)^D5</f>
        <v>53500.797000000006</v>
      </c>
      <c r="E9" s="27">
        <f t="shared" si="1"/>
        <v>-2632.21875</v>
      </c>
      <c r="F9" s="27">
        <f t="shared" si="1"/>
        <v>45349.5</v>
      </c>
      <c r="G9" s="27">
        <f t="shared" si="1"/>
        <v>-6371</v>
      </c>
      <c r="H9" s="26">
        <f t="shared" si="1"/>
        <v>19201.785714285714</v>
      </c>
      <c r="I9" s="26">
        <f t="shared" si="1"/>
        <v>18287.414965986394</v>
      </c>
      <c r="J9" s="26">
        <f t="shared" si="1"/>
        <v>17416.585681891804</v>
      </c>
      <c r="K9" s="26">
        <f t="shared" si="1"/>
        <v>16587.224458944576</v>
      </c>
      <c r="L9" s="26">
        <f t="shared" si="1"/>
        <v>15797.356627566262</v>
      </c>
      <c r="M9" s="26">
        <f t="shared" si="1"/>
        <v>15045.101550063107</v>
      </c>
      <c r="N9" s="26">
        <f t="shared" si="1"/>
        <v>14328.668142917242</v>
      </c>
      <c r="O9" s="26">
        <f t="shared" si="1"/>
        <v>13646.350612302138</v>
      </c>
      <c r="P9" s="26">
        <f>SUM(D9:O9)</f>
        <v>220157.56600395727</v>
      </c>
      <c r="Q9" s="58">
        <f>P9/L2</f>
        <v>20435.409240866684</v>
      </c>
      <c r="R9" s="4">
        <v>9</v>
      </c>
    </row>
    <row r="10" spans="1:18" x14ac:dyDescent="0.15">
      <c r="A10" s="4">
        <v>10</v>
      </c>
      <c r="B10" s="23" t="s">
        <v>38</v>
      </c>
      <c r="C10" s="27"/>
      <c r="D10" s="27"/>
      <c r="E10" s="27"/>
      <c r="F10" s="27"/>
      <c r="G10" s="27"/>
      <c r="H10" s="26"/>
      <c r="I10" s="26"/>
      <c r="J10" s="26"/>
      <c r="K10" s="26"/>
      <c r="L10" s="26"/>
      <c r="M10" s="26"/>
      <c r="N10" s="26"/>
      <c r="O10" s="26"/>
      <c r="P10" s="26"/>
      <c r="Q10" s="13"/>
      <c r="R10" s="4">
        <v>10</v>
      </c>
    </row>
    <row r="11" spans="1:18" x14ac:dyDescent="0.15">
      <c r="A11" s="4">
        <v>11</v>
      </c>
      <c r="B11" s="23" t="s">
        <v>39</v>
      </c>
      <c r="C11" s="25">
        <v>2747</v>
      </c>
      <c r="D11" s="25">
        <v>21683</v>
      </c>
      <c r="E11" s="25">
        <v>824</v>
      </c>
      <c r="F11" s="25">
        <v>630</v>
      </c>
      <c r="G11" s="25">
        <v>2410</v>
      </c>
      <c r="H11" s="26"/>
      <c r="I11" s="26"/>
      <c r="J11" s="26"/>
      <c r="K11" s="26"/>
      <c r="L11" s="26"/>
      <c r="M11" s="26"/>
      <c r="N11" s="26"/>
      <c r="O11" s="26"/>
      <c r="P11" s="26"/>
      <c r="Q11" s="13"/>
      <c r="R11" s="4">
        <v>11</v>
      </c>
    </row>
    <row r="12" spans="1:18" x14ac:dyDescent="0.15">
      <c r="A12" s="4">
        <v>12</v>
      </c>
      <c r="B12" s="23" t="s">
        <v>40</v>
      </c>
      <c r="C12" s="27"/>
      <c r="D12" s="27">
        <f t="shared" ref="D12:K12" si="2">$C11/$G3</f>
        <v>343.375</v>
      </c>
      <c r="E12" s="27">
        <f t="shared" si="2"/>
        <v>343.375</v>
      </c>
      <c r="F12" s="27">
        <f t="shared" si="2"/>
        <v>343.375</v>
      </c>
      <c r="G12" s="27">
        <f t="shared" si="2"/>
        <v>343.375</v>
      </c>
      <c r="H12" s="26">
        <f t="shared" si="2"/>
        <v>343.375</v>
      </c>
      <c r="I12" s="26">
        <f t="shared" si="2"/>
        <v>343.375</v>
      </c>
      <c r="J12" s="26">
        <f t="shared" si="2"/>
        <v>343.375</v>
      </c>
      <c r="K12" s="26">
        <f t="shared" si="2"/>
        <v>343.375</v>
      </c>
      <c r="L12" s="26"/>
      <c r="M12" s="26"/>
      <c r="N12" s="26"/>
      <c r="O12" s="26"/>
      <c r="P12" s="26"/>
      <c r="Q12" s="13"/>
      <c r="R12" s="4">
        <v>12</v>
      </c>
    </row>
    <row r="13" spans="1:18" x14ac:dyDescent="0.15">
      <c r="A13" s="4">
        <v>13</v>
      </c>
      <c r="B13" s="23" t="s">
        <v>40</v>
      </c>
      <c r="C13" s="27"/>
      <c r="D13" s="27"/>
      <c r="E13" s="27">
        <f t="shared" ref="E13:L13" si="3">$D11/$G3</f>
        <v>2710.375</v>
      </c>
      <c r="F13" s="27">
        <f t="shared" si="3"/>
        <v>2710.375</v>
      </c>
      <c r="G13" s="27">
        <f t="shared" si="3"/>
        <v>2710.375</v>
      </c>
      <c r="H13" s="26">
        <f t="shared" si="3"/>
        <v>2710.375</v>
      </c>
      <c r="I13" s="26">
        <f t="shared" si="3"/>
        <v>2710.375</v>
      </c>
      <c r="J13" s="26">
        <f t="shared" si="3"/>
        <v>2710.375</v>
      </c>
      <c r="K13" s="26">
        <f t="shared" si="3"/>
        <v>2710.375</v>
      </c>
      <c r="L13" s="26">
        <f t="shared" si="3"/>
        <v>2710.375</v>
      </c>
      <c r="M13" s="26"/>
      <c r="N13" s="26"/>
      <c r="O13" s="26"/>
      <c r="P13" s="26"/>
      <c r="Q13" s="13"/>
      <c r="R13" s="4">
        <v>13</v>
      </c>
    </row>
    <row r="14" spans="1:18" x14ac:dyDescent="0.15">
      <c r="A14" s="4">
        <v>14</v>
      </c>
      <c r="B14" s="23" t="s">
        <v>40</v>
      </c>
      <c r="C14" s="27"/>
      <c r="D14" s="27"/>
      <c r="E14" s="27"/>
      <c r="F14" s="27">
        <f t="shared" ref="F14:M14" si="4">$E11/$G3</f>
        <v>103</v>
      </c>
      <c r="G14" s="27">
        <f t="shared" si="4"/>
        <v>103</v>
      </c>
      <c r="H14" s="26">
        <f t="shared" si="4"/>
        <v>103</v>
      </c>
      <c r="I14" s="26">
        <f t="shared" si="4"/>
        <v>103</v>
      </c>
      <c r="J14" s="26">
        <f t="shared" si="4"/>
        <v>103</v>
      </c>
      <c r="K14" s="26">
        <f t="shared" si="4"/>
        <v>103</v>
      </c>
      <c r="L14" s="26">
        <f t="shared" si="4"/>
        <v>103</v>
      </c>
      <c r="M14" s="26">
        <f t="shared" si="4"/>
        <v>103</v>
      </c>
      <c r="N14" s="26"/>
      <c r="O14" s="26"/>
      <c r="P14" s="26"/>
      <c r="Q14" s="13"/>
      <c r="R14" s="4">
        <v>14</v>
      </c>
    </row>
    <row r="15" spans="1:18" x14ac:dyDescent="0.15">
      <c r="A15" s="4">
        <v>15</v>
      </c>
      <c r="B15" s="23" t="s">
        <v>40</v>
      </c>
      <c r="C15" s="27"/>
      <c r="D15" s="27"/>
      <c r="E15" s="27"/>
      <c r="F15" s="27"/>
      <c r="G15" s="27">
        <f t="shared" ref="G15:N15" si="5">$F11/$G3</f>
        <v>78.75</v>
      </c>
      <c r="H15" s="26">
        <f t="shared" si="5"/>
        <v>78.75</v>
      </c>
      <c r="I15" s="26">
        <f t="shared" si="5"/>
        <v>78.75</v>
      </c>
      <c r="J15" s="26">
        <f t="shared" si="5"/>
        <v>78.75</v>
      </c>
      <c r="K15" s="26">
        <f t="shared" si="5"/>
        <v>78.75</v>
      </c>
      <c r="L15" s="26">
        <f t="shared" si="5"/>
        <v>78.75</v>
      </c>
      <c r="M15" s="26">
        <f t="shared" si="5"/>
        <v>78.75</v>
      </c>
      <c r="N15" s="26">
        <f t="shared" si="5"/>
        <v>78.75</v>
      </c>
      <c r="O15" s="26"/>
      <c r="P15" s="26"/>
      <c r="Q15" s="13"/>
      <c r="R15" s="4">
        <v>15</v>
      </c>
    </row>
    <row r="16" spans="1:18" x14ac:dyDescent="0.15">
      <c r="A16" s="4">
        <v>16</v>
      </c>
      <c r="B16" s="23" t="s">
        <v>40</v>
      </c>
      <c r="C16" s="27"/>
      <c r="D16" s="27"/>
      <c r="E16" s="27"/>
      <c r="F16" s="27"/>
      <c r="G16" s="27"/>
      <c r="H16" s="26">
        <f t="shared" ref="H16:O16" si="6">$G11/$G3</f>
        <v>301.25</v>
      </c>
      <c r="I16" s="26">
        <f t="shared" si="6"/>
        <v>301.25</v>
      </c>
      <c r="J16" s="26">
        <f t="shared" si="6"/>
        <v>301.25</v>
      </c>
      <c r="K16" s="26">
        <f t="shared" si="6"/>
        <v>301.25</v>
      </c>
      <c r="L16" s="26">
        <f t="shared" si="6"/>
        <v>301.25</v>
      </c>
      <c r="M16" s="26">
        <f t="shared" si="6"/>
        <v>301.25</v>
      </c>
      <c r="N16" s="26">
        <f t="shared" si="6"/>
        <v>301.25</v>
      </c>
      <c r="O16" s="26">
        <f t="shared" si="6"/>
        <v>301.25</v>
      </c>
      <c r="P16" s="26"/>
      <c r="Q16" s="13"/>
      <c r="R16" s="4">
        <v>16</v>
      </c>
    </row>
    <row r="17" spans="1:18" x14ac:dyDescent="0.15">
      <c r="A17" s="4">
        <v>17</v>
      </c>
      <c r="B17" s="23" t="s">
        <v>41</v>
      </c>
      <c r="C17" s="27"/>
      <c r="D17" s="27"/>
      <c r="E17" s="27"/>
      <c r="F17" s="27"/>
      <c r="G17" s="27"/>
      <c r="H17" s="26"/>
      <c r="I17" s="26"/>
      <c r="J17" s="26"/>
      <c r="K17" s="26"/>
      <c r="L17" s="26"/>
      <c r="M17" s="26"/>
      <c r="N17" s="26"/>
      <c r="O17" s="26"/>
      <c r="P17" s="26"/>
      <c r="Q17" s="13"/>
      <c r="R17" s="4">
        <v>17</v>
      </c>
    </row>
    <row r="18" spans="1:18" x14ac:dyDescent="0.15">
      <c r="A18" s="4">
        <v>18</v>
      </c>
      <c r="B18" s="23" t="s">
        <v>42</v>
      </c>
      <c r="C18" s="25">
        <v>0</v>
      </c>
      <c r="D18" s="25">
        <v>0</v>
      </c>
      <c r="E18" s="25">
        <v>0</v>
      </c>
      <c r="F18" s="25">
        <v>2254</v>
      </c>
      <c r="G18" s="25">
        <v>2546</v>
      </c>
      <c r="H18" s="26"/>
      <c r="I18" s="26"/>
      <c r="J18" s="26"/>
      <c r="K18" s="26"/>
      <c r="L18" s="26"/>
      <c r="M18" s="26"/>
      <c r="N18" s="26"/>
      <c r="O18" s="26"/>
      <c r="P18" s="26"/>
      <c r="Q18" s="13"/>
      <c r="R18" s="4">
        <v>18</v>
      </c>
    </row>
    <row r="19" spans="1:18" x14ac:dyDescent="0.15">
      <c r="A19" s="4">
        <v>19</v>
      </c>
      <c r="B19" s="23" t="s">
        <v>40</v>
      </c>
      <c r="C19" s="27"/>
      <c r="D19" s="27">
        <f>$C18/$G4</f>
        <v>0</v>
      </c>
      <c r="E19" s="27">
        <f>$C18/$G4</f>
        <v>0</v>
      </c>
      <c r="F19" s="27">
        <f>$C18/$G4</f>
        <v>0</v>
      </c>
      <c r="G19" s="27">
        <f>$C18/$G4</f>
        <v>0</v>
      </c>
      <c r="H19" s="26">
        <f>$C18/$G4</f>
        <v>0</v>
      </c>
      <c r="I19" s="26"/>
      <c r="J19" s="26"/>
      <c r="K19" s="26"/>
      <c r="L19" s="26"/>
      <c r="M19" s="26"/>
      <c r="N19" s="26"/>
      <c r="O19" s="26"/>
      <c r="P19" s="26"/>
      <c r="Q19" s="13"/>
      <c r="R19" s="4">
        <v>19</v>
      </c>
    </row>
    <row r="20" spans="1:18" x14ac:dyDescent="0.15">
      <c r="A20" s="4">
        <v>20</v>
      </c>
      <c r="B20" s="23" t="s">
        <v>40</v>
      </c>
      <c r="C20" s="27"/>
      <c r="D20" s="27"/>
      <c r="E20" s="27">
        <f>$D18/$G4</f>
        <v>0</v>
      </c>
      <c r="F20" s="27">
        <f>$D18/$G4</f>
        <v>0</v>
      </c>
      <c r="G20" s="27">
        <f>$D18/$G4</f>
        <v>0</v>
      </c>
      <c r="H20" s="26">
        <f>$D18/$G4</f>
        <v>0</v>
      </c>
      <c r="I20" s="26">
        <f>$D18/$G4</f>
        <v>0</v>
      </c>
      <c r="J20" s="26"/>
      <c r="K20" s="26"/>
      <c r="L20" s="26"/>
      <c r="M20" s="26"/>
      <c r="N20" s="26"/>
      <c r="O20" s="26"/>
      <c r="P20" s="26"/>
      <c r="Q20" s="13"/>
      <c r="R20" s="4">
        <v>20</v>
      </c>
    </row>
    <row r="21" spans="1:18" x14ac:dyDescent="0.15">
      <c r="A21" s="4">
        <v>21</v>
      </c>
      <c r="B21" s="23" t="s">
        <v>40</v>
      </c>
      <c r="C21" s="27"/>
      <c r="D21" s="27"/>
      <c r="E21" s="27"/>
      <c r="F21" s="27">
        <f>$E18/$G4</f>
        <v>0</v>
      </c>
      <c r="G21" s="27">
        <f>$E18/$G4</f>
        <v>0</v>
      </c>
      <c r="H21" s="26">
        <f>$E18/$G4</f>
        <v>0</v>
      </c>
      <c r="I21" s="26">
        <f>$E18/$G4</f>
        <v>0</v>
      </c>
      <c r="J21" s="26">
        <f>$E18/$G4</f>
        <v>0</v>
      </c>
      <c r="K21" s="26"/>
      <c r="L21" s="26"/>
      <c r="M21" s="26"/>
      <c r="N21" s="26"/>
      <c r="O21" s="26"/>
      <c r="P21" s="26"/>
      <c r="Q21" s="13"/>
      <c r="R21" s="4">
        <v>21</v>
      </c>
    </row>
    <row r="22" spans="1:18" x14ac:dyDescent="0.15">
      <c r="A22" s="4">
        <v>22</v>
      </c>
      <c r="B22" s="23" t="s">
        <v>40</v>
      </c>
      <c r="C22" s="27"/>
      <c r="D22" s="27"/>
      <c r="E22" s="27"/>
      <c r="F22" s="27"/>
      <c r="G22" s="27">
        <f>$F18/$G4</f>
        <v>450.8</v>
      </c>
      <c r="H22" s="26">
        <f>$F18/$G4</f>
        <v>450.8</v>
      </c>
      <c r="I22" s="26">
        <f>$F18/$G4</f>
        <v>450.8</v>
      </c>
      <c r="J22" s="26">
        <f>$F18/$G4</f>
        <v>450.8</v>
      </c>
      <c r="K22" s="26">
        <f>$F18/$G4</f>
        <v>450.8</v>
      </c>
      <c r="L22" s="26"/>
      <c r="M22" s="26"/>
      <c r="N22" s="26"/>
      <c r="O22" s="26"/>
      <c r="P22" s="26"/>
      <c r="Q22" s="13"/>
      <c r="R22" s="4">
        <v>22</v>
      </c>
    </row>
    <row r="23" spans="1:18" x14ac:dyDescent="0.15">
      <c r="A23" s="4">
        <v>23</v>
      </c>
      <c r="B23" s="23" t="s">
        <v>40</v>
      </c>
      <c r="C23" s="27"/>
      <c r="D23" s="27"/>
      <c r="E23" s="27"/>
      <c r="F23" s="27"/>
      <c r="G23" s="27"/>
      <c r="H23" s="26">
        <f>$G18/$G4</f>
        <v>509.2</v>
      </c>
      <c r="I23" s="26">
        <f>$G18/$G4</f>
        <v>509.2</v>
      </c>
      <c r="J23" s="26">
        <f>$G18/$G4</f>
        <v>509.2</v>
      </c>
      <c r="K23" s="26">
        <f>$G18/$G4</f>
        <v>509.2</v>
      </c>
      <c r="L23" s="26">
        <f>$G18/$G4</f>
        <v>509.2</v>
      </c>
      <c r="M23" s="26"/>
      <c r="N23" s="26"/>
      <c r="O23" s="26"/>
      <c r="P23" s="26"/>
      <c r="Q23" s="13"/>
      <c r="R23" s="4">
        <v>23</v>
      </c>
    </row>
    <row r="24" spans="1:18" x14ac:dyDescent="0.15">
      <c r="A24" s="4">
        <v>24</v>
      </c>
      <c r="B24" s="23"/>
      <c r="C24" s="27"/>
      <c r="D24" s="27"/>
      <c r="E24" s="27"/>
      <c r="F24" s="27"/>
      <c r="G24" s="27"/>
      <c r="H24" s="26"/>
      <c r="I24" s="26"/>
      <c r="J24" s="26"/>
      <c r="K24" s="26"/>
      <c r="L24" s="26"/>
      <c r="M24" s="26"/>
      <c r="N24" s="26"/>
      <c r="O24" s="26"/>
      <c r="P24" s="26"/>
      <c r="Q24" s="13"/>
      <c r="R24" s="4">
        <v>24</v>
      </c>
    </row>
    <row r="25" spans="1:18" x14ac:dyDescent="0.15">
      <c r="A25" s="4">
        <v>25</v>
      </c>
      <c r="B25" s="23" t="s">
        <v>43</v>
      </c>
      <c r="C25" s="27"/>
      <c r="D25" s="27">
        <f t="shared" ref="D25:O25" si="7">D8+SUM(D12:D16)+SUM(D19:D23)</f>
        <v>46559.375</v>
      </c>
      <c r="E25" s="27">
        <f t="shared" si="7"/>
        <v>666.25</v>
      </c>
      <c r="F25" s="27">
        <f t="shared" si="7"/>
        <v>46346.75</v>
      </c>
      <c r="G25" s="27">
        <f t="shared" si="7"/>
        <v>-2684.7</v>
      </c>
      <c r="H25" s="27">
        <f t="shared" si="7"/>
        <v>24658.625</v>
      </c>
      <c r="I25" s="27">
        <f t="shared" si="7"/>
        <v>24658.625</v>
      </c>
      <c r="J25" s="27">
        <f t="shared" si="7"/>
        <v>24658.625</v>
      </c>
      <c r="K25" s="27">
        <f t="shared" si="7"/>
        <v>24658.625</v>
      </c>
      <c r="L25" s="27">
        <f t="shared" si="7"/>
        <v>23864.45</v>
      </c>
      <c r="M25" s="27">
        <f t="shared" si="7"/>
        <v>20644.875</v>
      </c>
      <c r="N25" s="27">
        <f t="shared" si="7"/>
        <v>20541.875</v>
      </c>
      <c r="O25" s="27">
        <f t="shared" si="7"/>
        <v>20463.125</v>
      </c>
      <c r="P25" s="26"/>
      <c r="Q25" s="13"/>
      <c r="R25" s="4">
        <v>25</v>
      </c>
    </row>
    <row r="26" spans="1:18" x14ac:dyDescent="0.15">
      <c r="A26" s="4">
        <v>26</v>
      </c>
      <c r="B26" s="23" t="s">
        <v>44</v>
      </c>
      <c r="C26" s="27"/>
      <c r="D26" s="27">
        <f t="shared" ref="D26:O26" si="8">D25/(1+$D4)^D5</f>
        <v>53898.296484375001</v>
      </c>
      <c r="E26" s="27">
        <f t="shared" si="8"/>
        <v>734.54062500000009</v>
      </c>
      <c r="F26" s="27">
        <f t="shared" si="8"/>
        <v>48664.087500000001</v>
      </c>
      <c r="G26" s="27">
        <f t="shared" si="8"/>
        <v>-2684.7</v>
      </c>
      <c r="H26" s="27">
        <f t="shared" si="8"/>
        <v>23484.40476190476</v>
      </c>
      <c r="I26" s="27">
        <f t="shared" si="8"/>
        <v>22366.099773242629</v>
      </c>
      <c r="J26" s="27">
        <f t="shared" si="8"/>
        <v>21301.047403088218</v>
      </c>
      <c r="K26" s="27">
        <f t="shared" si="8"/>
        <v>20286.711812464971</v>
      </c>
      <c r="L26" s="27">
        <f t="shared" si="8"/>
        <v>18698.421023378214</v>
      </c>
      <c r="M26" s="27">
        <f t="shared" si="8"/>
        <v>15405.523586638599</v>
      </c>
      <c r="N26" s="27">
        <f t="shared" si="8"/>
        <v>14598.727048366689</v>
      </c>
      <c r="O26" s="27">
        <f t="shared" si="8"/>
        <v>13850.24847011328</v>
      </c>
      <c r="P26" s="26">
        <f>SUM(D26:O26)</f>
        <v>250603.40848857234</v>
      </c>
      <c r="Q26" s="59">
        <f>P26/L2</f>
        <v>23261.445439163366</v>
      </c>
      <c r="R26" s="4">
        <v>26</v>
      </c>
    </row>
    <row r="27" spans="1:18" x14ac:dyDescent="0.15">
      <c r="A27" s="4">
        <v>27</v>
      </c>
      <c r="B27" s="23" t="s">
        <v>45</v>
      </c>
      <c r="C27" s="27"/>
      <c r="D27" s="27"/>
      <c r="E27" s="27"/>
      <c r="F27" s="27"/>
      <c r="G27" s="27"/>
      <c r="H27" s="26"/>
      <c r="I27" s="26"/>
      <c r="J27" s="26"/>
      <c r="K27" s="26"/>
      <c r="L27" s="26"/>
      <c r="M27" s="26"/>
      <c r="N27" s="26"/>
      <c r="O27" s="26"/>
      <c r="P27" s="26"/>
      <c r="Q27" s="13"/>
      <c r="R27" s="4">
        <v>27</v>
      </c>
    </row>
    <row r="28" spans="1:18" x14ac:dyDescent="0.15">
      <c r="A28" s="4">
        <v>28</v>
      </c>
      <c r="B28" s="23" t="s">
        <v>46</v>
      </c>
      <c r="C28" s="27">
        <f>C11/(1+$D4)^C5</f>
        <v>3338.9956687500003</v>
      </c>
      <c r="D28" s="27">
        <f>D11/(1+$D4)^D5</f>
        <v>25100.782875000001</v>
      </c>
      <c r="E28" s="27">
        <f>E11/(1+$D4)^E5</f>
        <v>908.46</v>
      </c>
      <c r="F28" s="27">
        <f>F11/(1+$D4)^F5</f>
        <v>661.5</v>
      </c>
      <c r="G28" s="27">
        <f>G11/(1+$D4)^G5</f>
        <v>2410</v>
      </c>
      <c r="H28" s="26"/>
      <c r="I28" s="26"/>
      <c r="J28" s="26"/>
      <c r="K28" s="26"/>
      <c r="L28" s="26"/>
      <c r="M28" s="26"/>
      <c r="N28" s="26"/>
      <c r="O28" s="26"/>
      <c r="P28" s="26">
        <f>SUM(C28:G28)</f>
        <v>32419.738543750002</v>
      </c>
      <c r="Q28" s="58">
        <f>P28/L3</f>
        <v>5867.1556383263905</v>
      </c>
      <c r="R28" s="4">
        <v>28</v>
      </c>
    </row>
    <row r="29" spans="1:18" x14ac:dyDescent="0.15">
      <c r="A29" s="4">
        <v>29</v>
      </c>
      <c r="B29" s="23" t="s">
        <v>47</v>
      </c>
      <c r="C29" s="27">
        <f>C18/(1+$D4)^C5</f>
        <v>0</v>
      </c>
      <c r="D29" s="27">
        <f>D18/(1+$D4)^D5</f>
        <v>0</v>
      </c>
      <c r="E29" s="27">
        <f>E18/(1+$D4)^E5</f>
        <v>0</v>
      </c>
      <c r="F29" s="27">
        <f>F18/(1+$D4)^F5</f>
        <v>2366.7000000000003</v>
      </c>
      <c r="G29" s="27">
        <f>G18/(1+$D4)^G5</f>
        <v>2546</v>
      </c>
      <c r="H29" s="26"/>
      <c r="I29" s="26"/>
      <c r="J29" s="26"/>
      <c r="K29" s="26"/>
      <c r="L29" s="26"/>
      <c r="M29" s="26"/>
      <c r="N29" s="26"/>
      <c r="O29" s="26"/>
      <c r="P29" s="26">
        <f>SUM(C29:G29)</f>
        <v>4912.7000000000007</v>
      </c>
      <c r="Q29" s="60">
        <f>P29/L3</f>
        <v>889.07489076474303</v>
      </c>
      <c r="R29" s="4">
        <v>29</v>
      </c>
    </row>
    <row r="30" spans="1:18" x14ac:dyDescent="0.15">
      <c r="A30" s="4">
        <v>30</v>
      </c>
      <c r="B30" s="23" t="s">
        <v>48</v>
      </c>
      <c r="C30" s="27"/>
      <c r="D30" s="27"/>
      <c r="E30" s="27"/>
      <c r="F30" s="27"/>
      <c r="G30" s="27"/>
      <c r="H30" s="26"/>
      <c r="I30" s="26"/>
      <c r="J30" s="26"/>
      <c r="K30" s="26"/>
      <c r="L30" s="26"/>
      <c r="M30" s="26"/>
      <c r="N30" s="26"/>
      <c r="O30" s="26"/>
      <c r="P30" s="26">
        <f>P28+P29</f>
        <v>37332.438543750002</v>
      </c>
      <c r="Q30" s="58">
        <f>Q28+Q29</f>
        <v>6756.2305290911336</v>
      </c>
      <c r="R30" s="4">
        <v>30</v>
      </c>
    </row>
    <row r="31" spans="1:18" x14ac:dyDescent="0.15">
      <c r="A31" s="4">
        <v>31</v>
      </c>
      <c r="B31" s="23" t="s">
        <v>49</v>
      </c>
      <c r="C31" s="29">
        <v>35987</v>
      </c>
      <c r="D31" s="29">
        <v>60916</v>
      </c>
      <c r="E31" s="29">
        <v>57412</v>
      </c>
      <c r="F31" s="29">
        <v>51757</v>
      </c>
      <c r="G31" s="29">
        <v>55838</v>
      </c>
      <c r="H31" s="26">
        <f>SUM($D$31:$G$31)/4</f>
        <v>56480.75</v>
      </c>
      <c r="I31" s="26">
        <f t="shared" ref="I31:O31" si="9">SUM($D$31:$G$31)/4</f>
        <v>56480.75</v>
      </c>
      <c r="J31" s="26">
        <f t="shared" si="9"/>
        <v>56480.75</v>
      </c>
      <c r="K31" s="26">
        <f t="shared" si="9"/>
        <v>56480.75</v>
      </c>
      <c r="L31" s="26">
        <f t="shared" si="9"/>
        <v>56480.75</v>
      </c>
      <c r="M31" s="26">
        <f t="shared" si="9"/>
        <v>56480.75</v>
      </c>
      <c r="N31" s="26">
        <f t="shared" si="9"/>
        <v>56480.75</v>
      </c>
      <c r="O31" s="26">
        <f t="shared" si="9"/>
        <v>56480.75</v>
      </c>
      <c r="P31" s="26"/>
      <c r="Q31" s="58"/>
      <c r="R31" s="4">
        <v>31</v>
      </c>
    </row>
    <row r="32" spans="1:18" x14ac:dyDescent="0.15">
      <c r="A32" s="4">
        <v>32</v>
      </c>
      <c r="B32" s="23"/>
      <c r="C32" s="27">
        <f>C31/(1+$D$4)^C5</f>
        <v>43742.423418750004</v>
      </c>
      <c r="D32" s="27">
        <f t="shared" ref="D32:O32" si="10">D31/(1+$D$4)^D5</f>
        <v>70517.8845</v>
      </c>
      <c r="E32" s="27">
        <f t="shared" si="10"/>
        <v>63296.73</v>
      </c>
      <c r="F32" s="27">
        <f t="shared" si="10"/>
        <v>54344.850000000006</v>
      </c>
      <c r="G32" s="27">
        <f t="shared" si="10"/>
        <v>55838</v>
      </c>
      <c r="H32" s="27">
        <f t="shared" si="10"/>
        <v>53791.190476190473</v>
      </c>
      <c r="I32" s="27">
        <f t="shared" si="10"/>
        <v>51229.705215419497</v>
      </c>
      <c r="J32" s="27">
        <f t="shared" si="10"/>
        <v>48790.195443256664</v>
      </c>
      <c r="K32" s="27">
        <f t="shared" si="10"/>
        <v>46466.852803101589</v>
      </c>
      <c r="L32" s="27">
        <f t="shared" si="10"/>
        <v>44254.145526763416</v>
      </c>
      <c r="M32" s="27">
        <f t="shared" si="10"/>
        <v>42146.80526358421</v>
      </c>
      <c r="N32" s="27">
        <f t="shared" si="10"/>
        <v>40139.814536746861</v>
      </c>
      <c r="O32" s="27">
        <f t="shared" si="10"/>
        <v>38228.394796901775</v>
      </c>
      <c r="P32" s="26">
        <f>SUM(D32:O32)</f>
        <v>609044.56856196432</v>
      </c>
      <c r="Q32" s="58">
        <f>P32/$N$2</f>
        <v>50800.941949290667</v>
      </c>
      <c r="R32" s="4">
        <v>32</v>
      </c>
    </row>
    <row r="33" spans="1:18" x14ac:dyDescent="0.15">
      <c r="A33" s="4">
        <v>33</v>
      </c>
      <c r="B33" s="23" t="s">
        <v>50</v>
      </c>
      <c r="C33" s="27">
        <f>C32</f>
        <v>43742.423418750004</v>
      </c>
      <c r="D33" s="27">
        <f>D32</f>
        <v>70517.8845</v>
      </c>
      <c r="E33" s="27">
        <f>E32</f>
        <v>63296.73</v>
      </c>
      <c r="F33" s="27">
        <f>F32</f>
        <v>54344.850000000006</v>
      </c>
      <c r="G33" s="27">
        <f>G32</f>
        <v>55838</v>
      </c>
      <c r="H33" s="26"/>
      <c r="I33" s="26"/>
      <c r="J33" s="26"/>
      <c r="K33" s="26"/>
      <c r="L33" s="26"/>
      <c r="M33" s="26"/>
      <c r="N33" s="26"/>
      <c r="O33" s="26"/>
      <c r="P33" s="26">
        <f>SUM(C33:G33)</f>
        <v>287739.88791875006</v>
      </c>
      <c r="Q33" s="58">
        <f>P33/$L$3</f>
        <v>52073.668129546299</v>
      </c>
      <c r="R33" s="4">
        <v>33</v>
      </c>
    </row>
    <row r="34" spans="1:18" x14ac:dyDescent="0.15">
      <c r="A34" s="4">
        <v>34</v>
      </c>
      <c r="B34" s="23" t="s">
        <v>51</v>
      </c>
      <c r="C34" s="27"/>
      <c r="D34" s="27"/>
      <c r="E34" s="27"/>
      <c r="F34" s="27"/>
      <c r="G34" s="27"/>
      <c r="H34" s="26"/>
      <c r="I34" s="26"/>
      <c r="J34" s="26"/>
      <c r="K34" s="26"/>
      <c r="L34" s="26"/>
      <c r="M34" s="26"/>
      <c r="N34" s="26"/>
      <c r="O34" s="26"/>
      <c r="P34" s="26">
        <f>P30+P33</f>
        <v>325072.32646250003</v>
      </c>
      <c r="Q34" s="58">
        <f>Q30+Q33</f>
        <v>58829.89865863743</v>
      </c>
      <c r="R34" s="4">
        <v>34</v>
      </c>
    </row>
    <row r="35" spans="1:18" x14ac:dyDescent="0.15">
      <c r="A35" s="4">
        <v>35</v>
      </c>
      <c r="B35" s="23" t="s">
        <v>52</v>
      </c>
      <c r="C35" s="27"/>
      <c r="D35" s="27"/>
      <c r="E35" s="27"/>
      <c r="F35" s="27"/>
      <c r="G35" s="27"/>
      <c r="H35" s="26"/>
      <c r="I35" s="26"/>
      <c r="J35" s="26"/>
      <c r="K35" s="26"/>
      <c r="L35" s="26"/>
      <c r="M35" s="26"/>
      <c r="N35" s="26"/>
      <c r="O35" s="26"/>
      <c r="P35" s="30">
        <f>P26-P28-P29</f>
        <v>213270.96994482234</v>
      </c>
      <c r="Q35" s="61">
        <f>Q26-Q30</f>
        <v>16505.214910072231</v>
      </c>
      <c r="R35" s="4">
        <v>35</v>
      </c>
    </row>
    <row r="36" spans="1:18" x14ac:dyDescent="0.15">
      <c r="A36" s="4">
        <v>36</v>
      </c>
      <c r="B36" s="23" t="s">
        <v>53</v>
      </c>
      <c r="C36" s="27"/>
      <c r="D36" s="27"/>
      <c r="E36" s="27"/>
      <c r="F36" s="27"/>
      <c r="G36" s="27"/>
      <c r="H36" s="26"/>
      <c r="I36" s="26"/>
      <c r="J36" s="26"/>
      <c r="K36" s="26"/>
      <c r="L36" s="26"/>
      <c r="M36" s="26"/>
      <c r="N36" s="26"/>
      <c r="O36" s="26"/>
      <c r="P36" s="31">
        <f>P35/P30</f>
        <v>5.7127521872135256</v>
      </c>
      <c r="Q36" s="62">
        <f>Q35/Q34</f>
        <v>0.28055827540761757</v>
      </c>
      <c r="R36" s="4">
        <v>36</v>
      </c>
    </row>
    <row r="37" spans="1:18" x14ac:dyDescent="0.15">
      <c r="A37" s="4">
        <v>37</v>
      </c>
      <c r="B37" s="32" t="s">
        <v>54</v>
      </c>
      <c r="C37" s="27"/>
      <c r="D37" s="27"/>
      <c r="E37" s="27"/>
      <c r="F37" s="27"/>
      <c r="G37" s="27"/>
      <c r="H37" s="26"/>
      <c r="I37" s="26"/>
      <c r="J37" s="26"/>
      <c r="K37" s="26"/>
      <c r="L37" s="26"/>
      <c r="M37" s="26"/>
      <c r="N37" s="26"/>
      <c r="O37" s="26"/>
      <c r="P37" s="27"/>
      <c r="Q37" s="13"/>
      <c r="R37" s="4">
        <v>37</v>
      </c>
    </row>
    <row r="38" spans="1:18" x14ac:dyDescent="0.15">
      <c r="A38" s="4">
        <v>38</v>
      </c>
      <c r="B38" s="32" t="s">
        <v>55</v>
      </c>
      <c r="C38" s="27"/>
      <c r="D38" s="27" t="str">
        <f t="shared" ref="D38:O38" si="11">IF((D5-$C5)&lt;$H3,"",$C11*$Q2)</f>
        <v/>
      </c>
      <c r="E38" s="27">
        <f t="shared" si="11"/>
        <v>14787.78234249651</v>
      </c>
      <c r="F38" s="27">
        <f t="shared" si="11"/>
        <v>14787.78234249651</v>
      </c>
      <c r="G38" s="27">
        <f t="shared" si="11"/>
        <v>14787.78234249651</v>
      </c>
      <c r="H38" s="27">
        <f t="shared" si="11"/>
        <v>14787.78234249651</v>
      </c>
      <c r="I38" s="27">
        <f t="shared" si="11"/>
        <v>14787.78234249651</v>
      </c>
      <c r="J38" s="27">
        <f t="shared" si="11"/>
        <v>14787.78234249651</v>
      </c>
      <c r="K38" s="27">
        <f t="shared" si="11"/>
        <v>14787.78234249651</v>
      </c>
      <c r="L38" s="27">
        <f t="shared" si="11"/>
        <v>14787.78234249651</v>
      </c>
      <c r="M38" s="27">
        <f t="shared" si="11"/>
        <v>14787.78234249651</v>
      </c>
      <c r="N38" s="27">
        <f t="shared" si="11"/>
        <v>14787.78234249651</v>
      </c>
      <c r="O38" s="27">
        <f t="shared" si="11"/>
        <v>14787.78234249651</v>
      </c>
      <c r="P38" s="27"/>
      <c r="Q38" s="13"/>
      <c r="R38" s="4">
        <v>38</v>
      </c>
    </row>
    <row r="39" spans="1:18" x14ac:dyDescent="0.15">
      <c r="A39" s="4">
        <v>39</v>
      </c>
      <c r="B39" s="32" t="s">
        <v>55</v>
      </c>
      <c r="C39" s="27"/>
      <c r="D39" s="27"/>
      <c r="E39" s="27" t="str">
        <f t="shared" ref="E39:O39" si="12">IF((E5-$D5)&lt;$H3,"",$D11*$Q2)</f>
        <v/>
      </c>
      <c r="F39" s="27">
        <f t="shared" si="12"/>
        <v>116724.96706674621</v>
      </c>
      <c r="G39" s="27">
        <f t="shared" si="12"/>
        <v>116724.96706674621</v>
      </c>
      <c r="H39" s="27">
        <f t="shared" si="12"/>
        <v>116724.96706674621</v>
      </c>
      <c r="I39" s="27">
        <f t="shared" si="12"/>
        <v>116724.96706674621</v>
      </c>
      <c r="J39" s="27">
        <f t="shared" si="12"/>
        <v>116724.96706674621</v>
      </c>
      <c r="K39" s="27">
        <f t="shared" si="12"/>
        <v>116724.96706674621</v>
      </c>
      <c r="L39" s="27">
        <f t="shared" si="12"/>
        <v>116724.96706674621</v>
      </c>
      <c r="M39" s="27">
        <f t="shared" si="12"/>
        <v>116724.96706674621</v>
      </c>
      <c r="N39" s="27">
        <f t="shared" si="12"/>
        <v>116724.96706674621</v>
      </c>
      <c r="O39" s="27">
        <f t="shared" si="12"/>
        <v>116724.96706674621</v>
      </c>
      <c r="P39" s="27"/>
      <c r="Q39" s="13"/>
      <c r="R39" s="4">
        <v>39</v>
      </c>
    </row>
    <row r="40" spans="1:18" x14ac:dyDescent="0.15">
      <c r="A40" s="4">
        <v>40</v>
      </c>
      <c r="B40" s="32" t="s">
        <v>55</v>
      </c>
      <c r="C40" s="27"/>
      <c r="D40" s="27"/>
      <c r="E40" s="27"/>
      <c r="F40" s="27" t="str">
        <f>IF((F5-$E5)&lt;H3,"",$E11*$Q2)</f>
        <v/>
      </c>
      <c r="G40" s="27">
        <f t="shared" ref="G40:O40" si="13">$E11*$Q2</f>
        <v>4435.7963779458041</v>
      </c>
      <c r="H40" s="26">
        <f t="shared" si="13"/>
        <v>4435.7963779458041</v>
      </c>
      <c r="I40" s="26">
        <f t="shared" si="13"/>
        <v>4435.7963779458041</v>
      </c>
      <c r="J40" s="26">
        <f t="shared" si="13"/>
        <v>4435.7963779458041</v>
      </c>
      <c r="K40" s="26">
        <f t="shared" si="13"/>
        <v>4435.7963779458041</v>
      </c>
      <c r="L40" s="26">
        <f t="shared" si="13"/>
        <v>4435.7963779458041</v>
      </c>
      <c r="M40" s="26">
        <f t="shared" si="13"/>
        <v>4435.7963779458041</v>
      </c>
      <c r="N40" s="26">
        <f t="shared" si="13"/>
        <v>4435.7963779458041</v>
      </c>
      <c r="O40" s="26">
        <f t="shared" si="13"/>
        <v>4435.7963779458041</v>
      </c>
      <c r="P40" s="27"/>
      <c r="Q40" s="13"/>
      <c r="R40" s="4">
        <v>40</v>
      </c>
    </row>
    <row r="41" spans="1:18" x14ac:dyDescent="0.15">
      <c r="A41" s="4">
        <v>41</v>
      </c>
      <c r="B41" s="32" t="s">
        <v>55</v>
      </c>
      <c r="C41" s="27"/>
      <c r="D41" s="27"/>
      <c r="E41" s="27"/>
      <c r="F41" s="27"/>
      <c r="G41" s="27" t="str">
        <f>IF((G5-$F5)&lt;$H3,"",$F11*$Q2)</f>
        <v/>
      </c>
      <c r="H41" s="26">
        <f t="shared" ref="H41:O41" si="14">$F11*$Q2</f>
        <v>3391.4462598372047</v>
      </c>
      <c r="I41" s="26">
        <f t="shared" si="14"/>
        <v>3391.4462598372047</v>
      </c>
      <c r="J41" s="26">
        <f t="shared" si="14"/>
        <v>3391.4462598372047</v>
      </c>
      <c r="K41" s="26">
        <f t="shared" si="14"/>
        <v>3391.4462598372047</v>
      </c>
      <c r="L41" s="26">
        <f t="shared" si="14"/>
        <v>3391.4462598372047</v>
      </c>
      <c r="M41" s="26">
        <f t="shared" si="14"/>
        <v>3391.4462598372047</v>
      </c>
      <c r="N41" s="26">
        <f t="shared" si="14"/>
        <v>3391.4462598372047</v>
      </c>
      <c r="O41" s="26">
        <f t="shared" si="14"/>
        <v>3391.4462598372047</v>
      </c>
      <c r="P41" s="27"/>
      <c r="Q41" s="13"/>
      <c r="R41" s="4">
        <v>41</v>
      </c>
    </row>
    <row r="42" spans="1:18" x14ac:dyDescent="0.15">
      <c r="A42" s="4">
        <v>42</v>
      </c>
      <c r="B42" s="32" t="s">
        <v>55</v>
      </c>
      <c r="C42" s="27"/>
      <c r="D42" s="27"/>
      <c r="E42" s="27"/>
      <c r="F42" s="27"/>
      <c r="G42" s="27"/>
      <c r="H42" s="26" t="str">
        <f>IF(($H5-G5)&lt;$H3,"",$G11*$Q2)</f>
        <v/>
      </c>
      <c r="I42" s="26">
        <f t="shared" ref="I42:O42" si="15">$G11*$Q2</f>
        <v>12973.62775588518</v>
      </c>
      <c r="J42" s="26">
        <f t="shared" si="15"/>
        <v>12973.62775588518</v>
      </c>
      <c r="K42" s="26">
        <f t="shared" si="15"/>
        <v>12973.62775588518</v>
      </c>
      <c r="L42" s="26">
        <f t="shared" si="15"/>
        <v>12973.62775588518</v>
      </c>
      <c r="M42" s="26">
        <f t="shared" si="15"/>
        <v>12973.62775588518</v>
      </c>
      <c r="N42" s="26">
        <f t="shared" si="15"/>
        <v>12973.62775588518</v>
      </c>
      <c r="O42" s="26">
        <f t="shared" si="15"/>
        <v>12973.62775588518</v>
      </c>
      <c r="P42" s="27"/>
      <c r="Q42" s="13"/>
      <c r="R42" s="4">
        <v>42</v>
      </c>
    </row>
    <row r="43" spans="1:18" x14ac:dyDescent="0.15">
      <c r="A43" s="4">
        <v>43</v>
      </c>
      <c r="B43" s="32" t="s">
        <v>56</v>
      </c>
      <c r="C43" s="27"/>
      <c r="D43" s="27"/>
      <c r="E43" s="27">
        <f t="shared" ref="E43:O43" si="16">SUM(E38:E42)</f>
        <v>14787.78234249651</v>
      </c>
      <c r="F43" s="27">
        <f t="shared" si="16"/>
        <v>131512.74940924271</v>
      </c>
      <c r="G43" s="27">
        <f t="shared" si="16"/>
        <v>135948.54578718852</v>
      </c>
      <c r="H43" s="33">
        <f t="shared" si="16"/>
        <v>139339.99204702571</v>
      </c>
      <c r="I43" s="26">
        <f t="shared" si="16"/>
        <v>152313.61980291089</v>
      </c>
      <c r="J43" s="26">
        <f t="shared" si="16"/>
        <v>152313.61980291089</v>
      </c>
      <c r="K43" s="26">
        <f t="shared" si="16"/>
        <v>152313.61980291089</v>
      </c>
      <c r="L43" s="26">
        <f t="shared" si="16"/>
        <v>152313.61980291089</v>
      </c>
      <c r="M43" s="26">
        <f t="shared" si="16"/>
        <v>152313.61980291089</v>
      </c>
      <c r="N43" s="26">
        <f t="shared" si="16"/>
        <v>152313.61980291089</v>
      </c>
      <c r="O43" s="26">
        <f t="shared" si="16"/>
        <v>152313.61980291089</v>
      </c>
      <c r="P43" s="27"/>
      <c r="Q43" s="13"/>
      <c r="R43" s="4">
        <v>43</v>
      </c>
    </row>
    <row r="44" spans="1:18" x14ac:dyDescent="0.15">
      <c r="A44" s="4">
        <v>44</v>
      </c>
      <c r="B44" s="32" t="s">
        <v>57</v>
      </c>
      <c r="C44" s="27"/>
      <c r="D44" s="27"/>
      <c r="E44" s="27">
        <f>E43/(1+$D4)^E5</f>
        <v>16303.530032602403</v>
      </c>
      <c r="F44" s="27">
        <f t="shared" ref="F44:O44" si="17">SUM(F38:F42)/(1+$D4)^F5</f>
        <v>138088.38687970486</v>
      </c>
      <c r="G44" s="27">
        <f t="shared" si="17"/>
        <v>135948.54578718852</v>
      </c>
      <c r="H44" s="26">
        <f t="shared" si="17"/>
        <v>132704.75433050067</v>
      </c>
      <c r="I44" s="26">
        <f t="shared" si="17"/>
        <v>138152.94313189195</v>
      </c>
      <c r="J44" s="26">
        <f t="shared" si="17"/>
        <v>131574.2315541828</v>
      </c>
      <c r="K44" s="26">
        <f t="shared" si="17"/>
        <v>125308.7919563646</v>
      </c>
      <c r="L44" s="26">
        <f t="shared" si="17"/>
        <v>119341.70662510913</v>
      </c>
      <c r="M44" s="26">
        <f t="shared" si="17"/>
        <v>113658.76821438965</v>
      </c>
      <c r="N44" s="26">
        <f t="shared" si="17"/>
        <v>108246.44591846631</v>
      </c>
      <c r="O44" s="26">
        <f t="shared" si="17"/>
        <v>103091.85325568222</v>
      </c>
      <c r="P44" s="27">
        <f>SUM(E44:O44)</f>
        <v>1262419.9576860834</v>
      </c>
      <c r="Q44" s="63">
        <f>Q45/$Q$34</f>
        <v>2.1743307456283953</v>
      </c>
      <c r="R44" s="4">
        <v>44</v>
      </c>
    </row>
    <row r="45" spans="1:18" x14ac:dyDescent="0.15">
      <c r="A45" s="4">
        <v>45</v>
      </c>
      <c r="B45" s="32" t="s">
        <v>58</v>
      </c>
      <c r="C45" s="27"/>
      <c r="D45" s="27"/>
      <c r="E45" s="27"/>
      <c r="F45" s="27"/>
      <c r="G45" s="27"/>
      <c r="H45" s="26"/>
      <c r="I45" s="26"/>
      <c r="J45" s="26"/>
      <c r="K45" s="26"/>
      <c r="L45" s="26"/>
      <c r="M45" s="26"/>
      <c r="N45" s="26"/>
      <c r="O45" s="26"/>
      <c r="P45" s="27">
        <f>P44-P28</f>
        <v>1230000.2191423334</v>
      </c>
      <c r="Q45" s="58">
        <f>P45/L4</f>
        <v>127915.65741567807</v>
      </c>
      <c r="R45" s="4">
        <v>45</v>
      </c>
    </row>
    <row r="46" spans="1:18" x14ac:dyDescent="0.15">
      <c r="A46" s="4">
        <v>46</v>
      </c>
      <c r="B46" s="32" t="s">
        <v>59</v>
      </c>
      <c r="C46" s="27"/>
      <c r="D46" s="27">
        <f t="shared" ref="D46:O46" si="18">$C18*$Q3</f>
        <v>0</v>
      </c>
      <c r="E46" s="27">
        <f t="shared" si="18"/>
        <v>0</v>
      </c>
      <c r="F46" s="27">
        <f t="shared" si="18"/>
        <v>0</v>
      </c>
      <c r="G46" s="27">
        <f t="shared" si="18"/>
        <v>0</v>
      </c>
      <c r="H46" s="26">
        <f t="shared" si="18"/>
        <v>0</v>
      </c>
      <c r="I46" s="26">
        <f t="shared" si="18"/>
        <v>0</v>
      </c>
      <c r="J46" s="26">
        <f t="shared" si="18"/>
        <v>0</v>
      </c>
      <c r="K46" s="26">
        <f t="shared" si="18"/>
        <v>0</v>
      </c>
      <c r="L46" s="26">
        <f t="shared" si="18"/>
        <v>0</v>
      </c>
      <c r="M46" s="26">
        <f t="shared" si="18"/>
        <v>0</v>
      </c>
      <c r="N46" s="26">
        <f t="shared" si="18"/>
        <v>0</v>
      </c>
      <c r="O46" s="26">
        <f t="shared" si="18"/>
        <v>0</v>
      </c>
      <c r="P46" s="27"/>
      <c r="Q46" s="13"/>
      <c r="R46" s="4">
        <v>46</v>
      </c>
    </row>
    <row r="47" spans="1:18" x14ac:dyDescent="0.15">
      <c r="A47" s="4">
        <v>47</v>
      </c>
      <c r="B47" s="32" t="s">
        <v>59</v>
      </c>
      <c r="C47" s="27"/>
      <c r="D47" s="27"/>
      <c r="E47" s="27">
        <f t="shared" ref="E47:O47" si="19">$D18*$Q3</f>
        <v>0</v>
      </c>
      <c r="F47" s="27">
        <f t="shared" si="19"/>
        <v>0</v>
      </c>
      <c r="G47" s="27">
        <f t="shared" si="19"/>
        <v>0</v>
      </c>
      <c r="H47" s="26">
        <f t="shared" si="19"/>
        <v>0</v>
      </c>
      <c r="I47" s="26">
        <f t="shared" si="19"/>
        <v>0</v>
      </c>
      <c r="J47" s="26">
        <f t="shared" si="19"/>
        <v>0</v>
      </c>
      <c r="K47" s="26">
        <f t="shared" si="19"/>
        <v>0</v>
      </c>
      <c r="L47" s="26">
        <f t="shared" si="19"/>
        <v>0</v>
      </c>
      <c r="M47" s="26">
        <f t="shared" si="19"/>
        <v>0</v>
      </c>
      <c r="N47" s="26">
        <f t="shared" si="19"/>
        <v>0</v>
      </c>
      <c r="O47" s="26">
        <f t="shared" si="19"/>
        <v>0</v>
      </c>
      <c r="P47" s="27"/>
      <c r="Q47" s="13"/>
      <c r="R47" s="4">
        <v>47</v>
      </c>
    </row>
    <row r="48" spans="1:18" x14ac:dyDescent="0.15">
      <c r="A48" s="4">
        <v>48</v>
      </c>
      <c r="B48" s="32" t="s">
        <v>59</v>
      </c>
      <c r="C48" s="27"/>
      <c r="D48" s="27"/>
      <c r="E48" s="27"/>
      <c r="F48" s="27">
        <f t="shared" ref="F48:O48" si="20">$E18*$Q3</f>
        <v>0</v>
      </c>
      <c r="G48" s="27">
        <f t="shared" si="20"/>
        <v>0</v>
      </c>
      <c r="H48" s="26">
        <f t="shared" si="20"/>
        <v>0</v>
      </c>
      <c r="I48" s="26">
        <f t="shared" si="20"/>
        <v>0</v>
      </c>
      <c r="J48" s="26">
        <f t="shared" si="20"/>
        <v>0</v>
      </c>
      <c r="K48" s="26">
        <f t="shared" si="20"/>
        <v>0</v>
      </c>
      <c r="L48" s="26">
        <f t="shared" si="20"/>
        <v>0</v>
      </c>
      <c r="M48" s="26">
        <f t="shared" si="20"/>
        <v>0</v>
      </c>
      <c r="N48" s="26">
        <f t="shared" si="20"/>
        <v>0</v>
      </c>
      <c r="O48" s="26">
        <f t="shared" si="20"/>
        <v>0</v>
      </c>
      <c r="P48" s="27"/>
      <c r="Q48" s="13"/>
      <c r="R48" s="4">
        <v>48</v>
      </c>
    </row>
    <row r="49" spans="1:18" x14ac:dyDescent="0.15">
      <c r="A49" s="4">
        <v>49</v>
      </c>
      <c r="B49" s="32" t="s">
        <v>59</v>
      </c>
      <c r="C49" s="27"/>
      <c r="D49" s="27"/>
      <c r="E49" s="27"/>
      <c r="F49" s="27"/>
      <c r="G49" s="27">
        <f t="shared" ref="G49:O49" si="21">$F18*$Q3</f>
        <v>12782.473854713193</v>
      </c>
      <c r="H49" s="26">
        <f t="shared" si="21"/>
        <v>12782.473854713193</v>
      </c>
      <c r="I49" s="26">
        <f t="shared" si="21"/>
        <v>12782.473854713193</v>
      </c>
      <c r="J49" s="26">
        <f t="shared" si="21"/>
        <v>12782.473854713193</v>
      </c>
      <c r="K49" s="26">
        <f t="shared" si="21"/>
        <v>12782.473854713193</v>
      </c>
      <c r="L49" s="26">
        <f t="shared" si="21"/>
        <v>12782.473854713193</v>
      </c>
      <c r="M49" s="26">
        <f t="shared" si="21"/>
        <v>12782.473854713193</v>
      </c>
      <c r="N49" s="26">
        <f t="shared" si="21"/>
        <v>12782.473854713193</v>
      </c>
      <c r="O49" s="26">
        <f t="shared" si="21"/>
        <v>12782.473854713193</v>
      </c>
      <c r="P49" s="27"/>
      <c r="Q49" s="13"/>
      <c r="R49" s="4">
        <v>49</v>
      </c>
    </row>
    <row r="50" spans="1:18" x14ac:dyDescent="0.15">
      <c r="A50" s="4">
        <v>50</v>
      </c>
      <c r="B50" s="32" t="s">
        <v>59</v>
      </c>
      <c r="C50" s="27"/>
      <c r="D50" s="27"/>
      <c r="E50" s="27"/>
      <c r="F50" s="27"/>
      <c r="G50" s="27"/>
      <c r="H50" s="26">
        <f t="shared" ref="H50:O50" si="22">$G18*$Q3</f>
        <v>14438.4110177905</v>
      </c>
      <c r="I50" s="26">
        <f t="shared" si="22"/>
        <v>14438.4110177905</v>
      </c>
      <c r="J50" s="26">
        <f t="shared" si="22"/>
        <v>14438.4110177905</v>
      </c>
      <c r="K50" s="26">
        <f t="shared" si="22"/>
        <v>14438.4110177905</v>
      </c>
      <c r="L50" s="26">
        <f t="shared" si="22"/>
        <v>14438.4110177905</v>
      </c>
      <c r="M50" s="26">
        <f t="shared" si="22"/>
        <v>14438.4110177905</v>
      </c>
      <c r="N50" s="26">
        <f t="shared" si="22"/>
        <v>14438.4110177905</v>
      </c>
      <c r="O50" s="26">
        <f t="shared" si="22"/>
        <v>14438.4110177905</v>
      </c>
      <c r="P50" s="27"/>
      <c r="Q50" s="13"/>
      <c r="R50" s="4">
        <v>50</v>
      </c>
    </row>
    <row r="51" spans="1:18" x14ac:dyDescent="0.15">
      <c r="A51" s="4">
        <v>51</v>
      </c>
      <c r="B51" s="32" t="s">
        <v>60</v>
      </c>
      <c r="C51" s="27"/>
      <c r="D51" s="27">
        <f t="shared" ref="D51:O51" si="23">SUM(D46:D50)</f>
        <v>0</v>
      </c>
      <c r="E51" s="27">
        <f t="shared" si="23"/>
        <v>0</v>
      </c>
      <c r="F51" s="27">
        <f t="shared" si="23"/>
        <v>0</v>
      </c>
      <c r="G51" s="27">
        <f t="shared" si="23"/>
        <v>12782.473854713193</v>
      </c>
      <c r="H51" s="26">
        <f t="shared" si="23"/>
        <v>27220.884872503695</v>
      </c>
      <c r="I51" s="26">
        <f t="shared" si="23"/>
        <v>27220.884872503695</v>
      </c>
      <c r="J51" s="26">
        <f t="shared" si="23"/>
        <v>27220.884872503695</v>
      </c>
      <c r="K51" s="26">
        <f t="shared" si="23"/>
        <v>27220.884872503695</v>
      </c>
      <c r="L51" s="26">
        <f t="shared" si="23"/>
        <v>27220.884872503695</v>
      </c>
      <c r="M51" s="26">
        <f t="shared" si="23"/>
        <v>27220.884872503695</v>
      </c>
      <c r="N51" s="26">
        <f t="shared" si="23"/>
        <v>27220.884872503695</v>
      </c>
      <c r="O51" s="26">
        <f t="shared" si="23"/>
        <v>27220.884872503695</v>
      </c>
      <c r="P51" s="27"/>
      <c r="Q51" s="13"/>
      <c r="R51" s="4">
        <v>51</v>
      </c>
    </row>
    <row r="52" spans="1:18" x14ac:dyDescent="0.15">
      <c r="A52" s="4">
        <v>52</v>
      </c>
      <c r="B52" s="32" t="s">
        <v>57</v>
      </c>
      <c r="C52" s="27"/>
      <c r="D52" s="27">
        <f t="shared" ref="D52:O52" si="24">SUM(D46:D50)/(1+$D4)^D5</f>
        <v>0</v>
      </c>
      <c r="E52" s="27">
        <f t="shared" si="24"/>
        <v>0</v>
      </c>
      <c r="F52" s="27">
        <f t="shared" si="24"/>
        <v>0</v>
      </c>
      <c r="G52" s="27">
        <f t="shared" si="24"/>
        <v>12782.473854713193</v>
      </c>
      <c r="H52" s="26">
        <f t="shared" si="24"/>
        <v>25924.652259527327</v>
      </c>
      <c r="I52" s="26">
        <f t="shared" si="24"/>
        <v>24690.145009073647</v>
      </c>
      <c r="J52" s="26">
        <f t="shared" si="24"/>
        <v>23514.423818165375</v>
      </c>
      <c r="K52" s="26">
        <f t="shared" si="24"/>
        <v>22394.689350633693</v>
      </c>
      <c r="L52" s="26">
        <f t="shared" si="24"/>
        <v>21328.275572032086</v>
      </c>
      <c r="M52" s="26">
        <f t="shared" si="24"/>
        <v>20312.643401935322</v>
      </c>
      <c r="N52" s="26">
        <f t="shared" si="24"/>
        <v>19345.374668509827</v>
      </c>
      <c r="O52" s="26">
        <f t="shared" si="24"/>
        <v>18424.166350961743</v>
      </c>
      <c r="P52" s="27">
        <f>SUM(D52:O52)</f>
        <v>188716.84428555222</v>
      </c>
      <c r="Q52" s="63">
        <f>Q53/$Q$34</f>
        <v>0.29000595996283174</v>
      </c>
      <c r="R52" s="4">
        <v>52</v>
      </c>
    </row>
    <row r="53" spans="1:18" x14ac:dyDescent="0.15">
      <c r="A53" s="4">
        <v>53</v>
      </c>
      <c r="B53" s="32" t="s">
        <v>61</v>
      </c>
      <c r="C53" s="27"/>
      <c r="D53" s="27"/>
      <c r="E53" s="27"/>
      <c r="F53" s="27"/>
      <c r="G53" s="27"/>
      <c r="H53" s="26"/>
      <c r="I53" s="26"/>
      <c r="J53" s="26"/>
      <c r="K53" s="26"/>
      <c r="L53" s="26"/>
      <c r="M53" s="26"/>
      <c r="N53" s="26"/>
      <c r="O53" s="26"/>
      <c r="P53" s="27">
        <f>P52-P29</f>
        <v>183804.1442855522</v>
      </c>
      <c r="Q53" s="58">
        <f>P53/L2</f>
        <v>17061.021235014254</v>
      </c>
      <c r="R53" s="4">
        <v>53</v>
      </c>
    </row>
    <row r="54" spans="1:18" x14ac:dyDescent="0.15">
      <c r="A54" s="4">
        <v>54</v>
      </c>
      <c r="B54" s="32" t="s">
        <v>62</v>
      </c>
      <c r="C54" s="27"/>
      <c r="D54" s="27">
        <f>D43+D52</f>
        <v>0</v>
      </c>
      <c r="E54" s="27">
        <f>E44+E52</f>
        <v>16303.530032602403</v>
      </c>
      <c r="F54" s="27">
        <f t="shared" ref="F54:O54" si="25">F43+F52</f>
        <v>131512.74940924271</v>
      </c>
      <c r="G54" s="27">
        <f t="shared" si="25"/>
        <v>148731.01964190172</v>
      </c>
      <c r="H54" s="26">
        <f t="shared" si="25"/>
        <v>165264.64430655303</v>
      </c>
      <c r="I54" s="26">
        <f t="shared" si="25"/>
        <v>177003.76481198455</v>
      </c>
      <c r="J54" s="26">
        <f t="shared" si="25"/>
        <v>175828.04362107627</v>
      </c>
      <c r="K54" s="26">
        <f t="shared" si="25"/>
        <v>174708.3091535446</v>
      </c>
      <c r="L54" s="26">
        <f t="shared" si="25"/>
        <v>173641.89537494298</v>
      </c>
      <c r="M54" s="26">
        <f t="shared" si="25"/>
        <v>172626.26320484621</v>
      </c>
      <c r="N54" s="26">
        <f t="shared" si="25"/>
        <v>171658.99447142071</v>
      </c>
      <c r="O54" s="26">
        <f t="shared" si="25"/>
        <v>170737.78615387264</v>
      </c>
      <c r="P54" s="26">
        <f>P45+P53</f>
        <v>1413804.3634278856</v>
      </c>
      <c r="Q54" s="58">
        <f>Q45+Q53</f>
        <v>144976.67865069234</v>
      </c>
      <c r="R54" s="4">
        <v>54</v>
      </c>
    </row>
    <row r="55" spans="1:18" x14ac:dyDescent="0.15">
      <c r="A55" s="4">
        <v>55</v>
      </c>
      <c r="B55" s="32" t="s">
        <v>63</v>
      </c>
      <c r="C55" s="27"/>
      <c r="D55" s="27">
        <f>IF((D$5-$C$5)&lt;$H$4,"",$C32*$Q$4)</f>
        <v>-12650.225302514435</v>
      </c>
      <c r="E55" s="27">
        <f t="shared" ref="E55:O55" si="26">IF((E$5-$C$5)&lt;$H$3,"",$C32*$Q$4)</f>
        <v>-12650.225302514435</v>
      </c>
      <c r="F55" s="27">
        <f t="shared" si="26"/>
        <v>-12650.225302514435</v>
      </c>
      <c r="G55" s="27">
        <f t="shared" si="26"/>
        <v>-12650.225302514435</v>
      </c>
      <c r="H55" s="27">
        <f t="shared" si="26"/>
        <v>-12650.225302514435</v>
      </c>
      <c r="I55" s="27">
        <f t="shared" si="26"/>
        <v>-12650.225302514435</v>
      </c>
      <c r="J55" s="27">
        <f t="shared" si="26"/>
        <v>-12650.225302514435</v>
      </c>
      <c r="K55" s="27">
        <f t="shared" si="26"/>
        <v>-12650.225302514435</v>
      </c>
      <c r="L55" s="27">
        <f t="shared" si="26"/>
        <v>-12650.225302514435</v>
      </c>
      <c r="M55" s="27">
        <f t="shared" si="26"/>
        <v>-12650.225302514435</v>
      </c>
      <c r="N55" s="27">
        <f t="shared" si="26"/>
        <v>-12650.225302514435</v>
      </c>
      <c r="O55" s="27">
        <f t="shared" si="26"/>
        <v>-12650.225302514435</v>
      </c>
      <c r="P55" s="26"/>
      <c r="Q55" s="58"/>
      <c r="R55" s="4">
        <v>55</v>
      </c>
    </row>
    <row r="56" spans="1:18" x14ac:dyDescent="0.15">
      <c r="A56" s="4">
        <v>56</v>
      </c>
      <c r="B56" s="32" t="s">
        <v>63</v>
      </c>
      <c r="C56" s="27"/>
      <c r="D56" s="27"/>
      <c r="E56" s="27">
        <f>IF((E$5-$D$5)&lt;$H$4,"",$D$32*$Q$4)</f>
        <v>-20393.637504759503</v>
      </c>
      <c r="F56" s="27">
        <f t="shared" ref="F56:O56" si="27">IF((F$5-$D$5)&lt;$H$3,"",$D$32*$Q$4)</f>
        <v>-20393.637504759503</v>
      </c>
      <c r="G56" s="27">
        <f t="shared" si="27"/>
        <v>-20393.637504759503</v>
      </c>
      <c r="H56" s="27">
        <f t="shared" si="27"/>
        <v>-20393.637504759503</v>
      </c>
      <c r="I56" s="27">
        <f t="shared" si="27"/>
        <v>-20393.637504759503</v>
      </c>
      <c r="J56" s="27">
        <f t="shared" si="27"/>
        <v>-20393.637504759503</v>
      </c>
      <c r="K56" s="27">
        <f t="shared" si="27"/>
        <v>-20393.637504759503</v>
      </c>
      <c r="L56" s="27">
        <f t="shared" si="27"/>
        <v>-20393.637504759503</v>
      </c>
      <c r="M56" s="27">
        <f t="shared" si="27"/>
        <v>-20393.637504759503</v>
      </c>
      <c r="N56" s="27">
        <f t="shared" si="27"/>
        <v>-20393.637504759503</v>
      </c>
      <c r="O56" s="27">
        <f t="shared" si="27"/>
        <v>-20393.637504759503</v>
      </c>
      <c r="P56" s="26"/>
      <c r="Q56" s="58"/>
      <c r="R56" s="4">
        <v>56</v>
      </c>
    </row>
    <row r="57" spans="1:18" x14ac:dyDescent="0.15">
      <c r="A57" s="4">
        <v>57</v>
      </c>
      <c r="B57" s="32" t="s">
        <v>63</v>
      </c>
      <c r="C57" s="27"/>
      <c r="D57" s="27"/>
      <c r="E57" s="27"/>
      <c r="F57" s="27">
        <f>IF((F$5-$E$5)&lt;$H$4,"",$E$32*$Q$4)</f>
        <v>-18305.293416121069</v>
      </c>
      <c r="G57" s="27">
        <f t="shared" ref="G57:O57" si="28">IF((G$5-$E$5)&lt;$H$3,"",$E$32*$Q$4)</f>
        <v>-18305.293416121069</v>
      </c>
      <c r="H57" s="27">
        <f t="shared" si="28"/>
        <v>-18305.293416121069</v>
      </c>
      <c r="I57" s="27">
        <f t="shared" si="28"/>
        <v>-18305.293416121069</v>
      </c>
      <c r="J57" s="27">
        <f t="shared" si="28"/>
        <v>-18305.293416121069</v>
      </c>
      <c r="K57" s="27">
        <f t="shared" si="28"/>
        <v>-18305.293416121069</v>
      </c>
      <c r="L57" s="27">
        <f t="shared" si="28"/>
        <v>-18305.293416121069</v>
      </c>
      <c r="M57" s="27">
        <f t="shared" si="28"/>
        <v>-18305.293416121069</v>
      </c>
      <c r="N57" s="27">
        <f t="shared" si="28"/>
        <v>-18305.293416121069</v>
      </c>
      <c r="O57" s="27">
        <f t="shared" si="28"/>
        <v>-18305.293416121069</v>
      </c>
      <c r="P57" s="26"/>
      <c r="Q57" s="58"/>
      <c r="R57" s="4">
        <v>57</v>
      </c>
    </row>
    <row r="58" spans="1:18" x14ac:dyDescent="0.15">
      <c r="A58" s="4">
        <v>58</v>
      </c>
      <c r="B58" s="32" t="s">
        <v>63</v>
      </c>
      <c r="C58" s="27"/>
      <c r="D58" s="27"/>
      <c r="E58" s="27"/>
      <c r="F58" s="27"/>
      <c r="G58" s="27">
        <f>IF((G$5-$F$5)&lt;$H$4,"",$F$32*$Q$4)</f>
        <v>-15716.426818653777</v>
      </c>
      <c r="H58" s="27">
        <f t="shared" ref="H58:O58" si="29">IF((H$5-$F$5)&lt;$H$3,"",$F$32*$Q$4)</f>
        <v>-15716.426818653777</v>
      </c>
      <c r="I58" s="27">
        <f t="shared" si="29"/>
        <v>-15716.426818653777</v>
      </c>
      <c r="J58" s="27">
        <f t="shared" si="29"/>
        <v>-15716.426818653777</v>
      </c>
      <c r="K58" s="27">
        <f t="shared" si="29"/>
        <v>-15716.426818653777</v>
      </c>
      <c r="L58" s="27">
        <f t="shared" si="29"/>
        <v>-15716.426818653777</v>
      </c>
      <c r="M58" s="27">
        <f t="shared" si="29"/>
        <v>-15716.426818653777</v>
      </c>
      <c r="N58" s="27">
        <f t="shared" si="29"/>
        <v>-15716.426818653777</v>
      </c>
      <c r="O58" s="27">
        <f t="shared" si="29"/>
        <v>-15716.426818653777</v>
      </c>
      <c r="P58" s="26"/>
      <c r="Q58" s="58"/>
      <c r="R58" s="4">
        <v>58</v>
      </c>
    </row>
    <row r="59" spans="1:18" x14ac:dyDescent="0.15">
      <c r="A59" s="4">
        <v>59</v>
      </c>
      <c r="B59" s="32" t="s">
        <v>63</v>
      </c>
      <c r="C59" s="27"/>
      <c r="D59" s="27"/>
      <c r="E59" s="27"/>
      <c r="F59" s="27"/>
      <c r="G59" s="27"/>
      <c r="H59" s="27">
        <f>IF((H$5-$G$5)&lt;$H$4,"",$G$32*$Q$4)</f>
        <v>-16148.242946663568</v>
      </c>
      <c r="I59" s="27">
        <f t="shared" ref="I59:O59" si="30">IF((I$5-$G$5)&lt;$H$3,"",$G$32*$Q$4)</f>
        <v>-16148.242946663568</v>
      </c>
      <c r="J59" s="27">
        <f t="shared" si="30"/>
        <v>-16148.242946663568</v>
      </c>
      <c r="K59" s="27">
        <f t="shared" si="30"/>
        <v>-16148.242946663568</v>
      </c>
      <c r="L59" s="27">
        <f t="shared" si="30"/>
        <v>-16148.242946663568</v>
      </c>
      <c r="M59" s="27">
        <f t="shared" si="30"/>
        <v>-16148.242946663568</v>
      </c>
      <c r="N59" s="27">
        <f t="shared" si="30"/>
        <v>-16148.242946663568</v>
      </c>
      <c r="O59" s="27">
        <f t="shared" si="30"/>
        <v>-16148.242946663568</v>
      </c>
      <c r="P59" s="26"/>
      <c r="Q59" s="58"/>
      <c r="R59" s="4">
        <v>59</v>
      </c>
    </row>
    <row r="60" spans="1:18" x14ac:dyDescent="0.15">
      <c r="A60" s="4">
        <v>60</v>
      </c>
      <c r="B60" s="32" t="s">
        <v>64</v>
      </c>
      <c r="C60" s="27"/>
      <c r="D60" s="27">
        <f>SUM(D55:D59)</f>
        <v>-12650.225302514435</v>
      </c>
      <c r="E60" s="27">
        <f t="shared" ref="E60:O60" si="31">SUM(E55:E59)</f>
        <v>-33043.862807273938</v>
      </c>
      <c r="F60" s="27">
        <f t="shared" si="31"/>
        <v>-51349.15622339501</v>
      </c>
      <c r="G60" s="27">
        <f t="shared" si="31"/>
        <v>-67065.583042048791</v>
      </c>
      <c r="H60" s="27">
        <f t="shared" si="31"/>
        <v>-83213.825988712357</v>
      </c>
      <c r="I60" s="27">
        <f t="shared" si="31"/>
        <v>-83213.825988712357</v>
      </c>
      <c r="J60" s="27">
        <f t="shared" si="31"/>
        <v>-83213.825988712357</v>
      </c>
      <c r="K60" s="27">
        <f t="shared" si="31"/>
        <v>-83213.825988712357</v>
      </c>
      <c r="L60" s="27">
        <f t="shared" si="31"/>
        <v>-83213.825988712357</v>
      </c>
      <c r="M60" s="27">
        <f t="shared" si="31"/>
        <v>-83213.825988712357</v>
      </c>
      <c r="N60" s="27">
        <f t="shared" si="31"/>
        <v>-83213.825988712357</v>
      </c>
      <c r="O60" s="27">
        <f t="shared" si="31"/>
        <v>-83213.825988712357</v>
      </c>
      <c r="P60" s="26"/>
      <c r="Q60" s="63">
        <f>$Q$61/$Q$34</f>
        <v>-2.183778430183505</v>
      </c>
      <c r="R60" s="4">
        <v>60</v>
      </c>
    </row>
    <row r="61" spans="1:18" x14ac:dyDescent="0.15">
      <c r="A61" s="4">
        <v>61</v>
      </c>
      <c r="B61" s="32" t="s">
        <v>65</v>
      </c>
      <c r="C61" s="27"/>
      <c r="D61" s="27">
        <f t="shared" ref="D61:O61" si="32">D60/(1+$D$4)^D5</f>
        <v>-14644.217065823274</v>
      </c>
      <c r="E61" s="27">
        <f t="shared" si="32"/>
        <v>-36430.858745019519</v>
      </c>
      <c r="F61" s="27">
        <f t="shared" si="32"/>
        <v>-53916.614034564765</v>
      </c>
      <c r="G61" s="27">
        <f t="shared" si="32"/>
        <v>-67065.583042048791</v>
      </c>
      <c r="H61" s="27">
        <f t="shared" si="32"/>
        <v>-79251.26284639271</v>
      </c>
      <c r="I61" s="27">
        <f t="shared" si="32"/>
        <v>-75477.393187040681</v>
      </c>
      <c r="J61" s="27">
        <f t="shared" si="32"/>
        <v>-71883.231606705405</v>
      </c>
      <c r="K61" s="27">
        <f t="shared" si="32"/>
        <v>-68460.220577814674</v>
      </c>
      <c r="L61" s="27">
        <f t="shared" si="32"/>
        <v>-65200.210074109214</v>
      </c>
      <c r="M61" s="27">
        <f t="shared" si="32"/>
        <v>-62095.438165818305</v>
      </c>
      <c r="N61" s="27">
        <f t="shared" si="32"/>
        <v>-59138.512538874566</v>
      </c>
      <c r="O61" s="27">
        <f t="shared" si="32"/>
        <v>-56322.39289416626</v>
      </c>
      <c r="P61" s="26">
        <f>SUM(D61:O61)</f>
        <v>-709885.93477837823</v>
      </c>
      <c r="Q61" s="58">
        <f>$P$61/$L$3</f>
        <v>-128471.46374061394</v>
      </c>
      <c r="R61" s="4">
        <v>61</v>
      </c>
    </row>
    <row r="62" spans="1:18" x14ac:dyDescent="0.15">
      <c r="A62" s="4">
        <v>62</v>
      </c>
      <c r="B62" s="32" t="s">
        <v>66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6">
        <f>P54+P61</f>
        <v>703918.42864950735</v>
      </c>
      <c r="Q62" s="61">
        <f>$Q$54+$Q$61</f>
        <v>16505.214910078401</v>
      </c>
      <c r="R62" s="4">
        <v>62</v>
      </c>
    </row>
    <row r="63" spans="1:18" x14ac:dyDescent="0.15">
      <c r="A63" s="4">
        <v>63</v>
      </c>
      <c r="B63" s="23" t="s">
        <v>67</v>
      </c>
      <c r="C63" s="4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34">
        <f>(P36-Q2)^2+(P36-Q3)^2+(P36-Q4)^2</f>
        <v>36.133721887136069</v>
      </c>
      <c r="Q63" s="64">
        <f>(Q36-Q2)^2+(Q36-Q3)^2</f>
        <v>55.094495358461828</v>
      </c>
      <c r="R63" s="4">
        <v>63</v>
      </c>
    </row>
    <row r="64" spans="1:18" x14ac:dyDescent="0.15">
      <c r="A64" s="4">
        <v>64</v>
      </c>
      <c r="B64" s="35" t="s">
        <v>68</v>
      </c>
      <c r="C64" s="1" t="s">
        <v>69</v>
      </c>
      <c r="D64" s="1" t="s">
        <v>70</v>
      </c>
      <c r="E64" s="1" t="s">
        <v>71</v>
      </c>
      <c r="F64" s="1" t="s">
        <v>72</v>
      </c>
      <c r="G64" s="1" t="s">
        <v>73</v>
      </c>
      <c r="H64" s="1" t="s">
        <v>74</v>
      </c>
      <c r="I64" s="1" t="s">
        <v>75</v>
      </c>
      <c r="J64" s="1" t="s">
        <v>76</v>
      </c>
      <c r="K64" s="3" t="s">
        <v>77</v>
      </c>
      <c r="R64" s="4">
        <v>64</v>
      </c>
    </row>
    <row r="65" spans="1:18" x14ac:dyDescent="0.15">
      <c r="A65" s="4">
        <v>65</v>
      </c>
      <c r="B65" s="4" t="str">
        <f>B2</f>
        <v>アステラス製薬</v>
      </c>
      <c r="C65" s="36">
        <f>$Q$9</f>
        <v>20435.409240866684</v>
      </c>
      <c r="D65" s="26">
        <f>$Q$30</f>
        <v>6756.2305290911336</v>
      </c>
      <c r="E65" s="26">
        <f>Q26</f>
        <v>23261.445439163366</v>
      </c>
      <c r="F65" s="26">
        <f>$Q$35</f>
        <v>16505.214910072231</v>
      </c>
      <c r="G65" s="37">
        <f>$B$4</f>
        <v>3.9E-2</v>
      </c>
      <c r="H65" s="38">
        <f>$Q$36</f>
        <v>0.28055827540761757</v>
      </c>
      <c r="I65" s="39">
        <f>Q44</f>
        <v>2.1743307456283953</v>
      </c>
      <c r="J65" s="39">
        <f>Q52</f>
        <v>0.29000595996283174</v>
      </c>
      <c r="K65" s="39">
        <f>Q60</f>
        <v>-2.183778430183505</v>
      </c>
      <c r="Q65" s="40"/>
      <c r="R65" s="40"/>
    </row>
  </sheetData>
  <mergeCells count="7">
    <mergeCell ref="O2:O4"/>
    <mergeCell ref="C2:C4"/>
    <mergeCell ref="D2:D3"/>
    <mergeCell ref="E2:E3"/>
    <mergeCell ref="F2:G2"/>
    <mergeCell ref="I2:I3"/>
    <mergeCell ref="J2:J4"/>
  </mergeCells>
  <phoneticPr fontId="1"/>
  <pageMargins left="0.59055118110236227" right="0.47244094488188981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計算モデル事例</vt:lpstr>
      <vt:lpstr>計算式モデル事例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小松昭英</dc:creator>
  <cp:lastModifiedBy>小松昭英</cp:lastModifiedBy>
  <dcterms:created xsi:type="dcterms:W3CDTF">2015-04-28T05:13:36Z</dcterms:created>
  <dcterms:modified xsi:type="dcterms:W3CDTF">2015-04-28T05:57:39Z</dcterms:modified>
</cp:coreProperties>
</file>